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165" windowWidth="19440" windowHeight="4725" tabRatio="906" activeTab="6"/>
  </bookViews>
  <sheets>
    <sheet name="PDN_Vet" sheetId="1" r:id="rId1"/>
    <sheet name="PDN_Agri" sheetId="2" r:id="rId2"/>
    <sheet name="PDN_Allied" sheetId="3" r:id="rId3"/>
    <sheet name="PDN_Arts " sheetId="4" r:id="rId4"/>
    <sheet name="PDN_Dental" sheetId="5" r:id="rId5"/>
    <sheet name="PDN_Med" sheetId="6" r:id="rId6"/>
    <sheet name="PDN_Sci" sheetId="7" r:id="rId7"/>
    <sheet name="PDN_Eng" sheetId="8" r:id="rId8"/>
    <sheet name="PDN_All" sheetId="9" r:id="rId9"/>
  </sheets>
  <definedNames>
    <definedName name="_xlnm.Print_Area" localSheetId="1">'PDN_Agri'!$A$1:$U$100</definedName>
    <definedName name="_xlnm.Print_Area" localSheetId="8">'PDN_All'!$A$1:$U$261</definedName>
    <definedName name="_xlnm.Print_Area" localSheetId="2">'PDN_Allied'!$A$1:$U$63</definedName>
    <definedName name="_xlnm.Print_Area" localSheetId="3">'PDN_Arts '!$A$1:$U$75</definedName>
    <definedName name="_xlnm.Print_Area" localSheetId="4">'PDN_Dental'!$A$1:$U$89</definedName>
    <definedName name="_xlnm.Print_Area" localSheetId="7">'PDN_Eng'!$A$1:$U$90</definedName>
    <definedName name="_xlnm.Print_Area" localSheetId="5">'PDN_Med'!$A$1:$U$58</definedName>
    <definedName name="_xlnm.Print_Area" localSheetId="6">'PDN_Sci'!$A$1:$U$101</definedName>
    <definedName name="_xlnm.Print_Area" localSheetId="0">'PDN_Vet'!$A$1:$U$77</definedName>
    <definedName name="_xlnm.Print_Titles" localSheetId="1">'PDN_Agri'!$1:$8</definedName>
    <definedName name="_xlnm.Print_Titles" localSheetId="3">'PDN_Arts '!$1:$8</definedName>
    <definedName name="_xlnm.Print_Titles" localSheetId="4">'PDN_Dental'!$1:$8</definedName>
    <definedName name="_xlnm.Print_Titles" localSheetId="7">'PDN_Eng'!$3:$8</definedName>
    <definedName name="_xlnm.Print_Titles" localSheetId="6">'PDN_Sci'!$3:$8</definedName>
    <definedName name="_xlnm.Print_Titles" localSheetId="0">'PDN_Vet'!$1:$8</definedName>
  </definedNames>
  <calcPr fullCalcOnLoad="1"/>
</workbook>
</file>

<file path=xl/sharedStrings.xml><?xml version="1.0" encoding="utf-8"?>
<sst xmlns="http://schemas.openxmlformats.org/spreadsheetml/2006/main" count="4031" uniqueCount="573">
  <si>
    <t>Source</t>
  </si>
  <si>
    <t>Recurrent</t>
  </si>
  <si>
    <t>Capital</t>
  </si>
  <si>
    <t>Names of the Researcher/s</t>
  </si>
  <si>
    <t>University</t>
  </si>
  <si>
    <t xml:space="preserve">Specify the Beneficiary </t>
  </si>
  <si>
    <t>Faculty</t>
  </si>
  <si>
    <t>Type of Activity / Project</t>
  </si>
  <si>
    <t xml:space="preserve">Granted Period of the Activity/ Project </t>
  </si>
  <si>
    <t>NCAS</t>
  </si>
  <si>
    <t>University Research Grant</t>
  </si>
  <si>
    <t>NRC</t>
  </si>
  <si>
    <t>NSF</t>
  </si>
  <si>
    <t>HETC</t>
  </si>
  <si>
    <t>UGC</t>
  </si>
  <si>
    <t>URG</t>
  </si>
  <si>
    <t>Architecture</t>
  </si>
  <si>
    <t>Engineering</t>
  </si>
  <si>
    <t>Arts</t>
  </si>
  <si>
    <t>Gov</t>
  </si>
  <si>
    <t>Other Gov</t>
  </si>
  <si>
    <t>B</t>
  </si>
  <si>
    <t>Foreign</t>
  </si>
  <si>
    <t>Science</t>
  </si>
  <si>
    <t>AR</t>
  </si>
  <si>
    <t>Private</t>
  </si>
  <si>
    <t>Medicine</t>
  </si>
  <si>
    <t>R &amp; D</t>
  </si>
  <si>
    <t>ED</t>
  </si>
  <si>
    <t>Research</t>
  </si>
  <si>
    <t>WHO</t>
  </si>
  <si>
    <t>Other</t>
  </si>
  <si>
    <t xml:space="preserve">CARP </t>
  </si>
  <si>
    <t>CARP</t>
  </si>
  <si>
    <t>B/AR</t>
  </si>
  <si>
    <t>AR/ED</t>
  </si>
  <si>
    <t>NARP</t>
  </si>
  <si>
    <t xml:space="preserve">Agriculture </t>
  </si>
  <si>
    <t>University Res Allocation</t>
  </si>
  <si>
    <t>Antibiotic resistant bacteria in poultry manure and intensively cultivated Ultisols</t>
  </si>
  <si>
    <t>Faculty of Agriculture</t>
  </si>
  <si>
    <t>Dr. W S  Dandeniya</t>
  </si>
  <si>
    <t>Ms. S V N Shalika, Dr. K S  Hemachandra</t>
  </si>
  <si>
    <t>Contribution of University academics for dissemination of agricultural technology and information to the community and industry</t>
  </si>
  <si>
    <t>Ms. R M S  Wijerathna</t>
  </si>
  <si>
    <t>Analysis of strengths and weaknesses of Hadabima/ Dept. of Agriculture Marketing model in Gannoruwa</t>
  </si>
  <si>
    <t>Dr. J A  Saliya De  Silva</t>
  </si>
  <si>
    <t>Dr. J P  Keerthisinghe</t>
  </si>
  <si>
    <t>Nutrients and water-use efficiency of epiphytes, semi-parasites and their hosts</t>
  </si>
  <si>
    <t>Dr. L D B Suriyagoda</t>
  </si>
  <si>
    <t>Dr. W M T Madujith</t>
  </si>
  <si>
    <t xml:space="preserve">Dr. Thusith Samarakoon </t>
  </si>
  <si>
    <t>Effect/s of the Endocrine Disruptor Bisphenol A (BPA) on the Oviductal Proteome and Secretome</t>
  </si>
  <si>
    <t>Dr. S P Kodithuwakku</t>
  </si>
  <si>
    <t>Severity and effects of parasitic plant in infestation in export agricultural crops and fruit crops of Sri Lanka</t>
  </si>
  <si>
    <t>Dr. A J Mohotti</t>
  </si>
  <si>
    <t>Prof. J P Eswara</t>
  </si>
  <si>
    <t>Effect of biochar application on selected properties of three soils of Sri Lanka</t>
  </si>
  <si>
    <t>Dr. V G D Nayanaka</t>
  </si>
  <si>
    <t>Preliminary analysis of metallothionein – 2A (MT-2A) polymorphisms among selected group of patients of chronic kidney disease of uncertain etiology (CKDu) in North Central Province, Sri Lanka</t>
  </si>
  <si>
    <t>Dr. H M V G Herath</t>
  </si>
  <si>
    <t>Detection of virus –like agents associated with Chill narrow leaf disorder through molecular methods</t>
  </si>
  <si>
    <t>Dr. Devika M de Costa</t>
  </si>
  <si>
    <t>Dr. P C G Badaranayake</t>
  </si>
  <si>
    <t>Preliminary analysis of metallothionein 2A polymorphism among selected groups of pateience of chronic kiden disease of uncetain etiology</t>
  </si>
  <si>
    <t>Ministry of Agriculture</t>
  </si>
  <si>
    <t>W.A.P.Weerakkody</t>
  </si>
  <si>
    <t>UOP</t>
  </si>
  <si>
    <t>Mushroom Cultivation</t>
  </si>
  <si>
    <t>J.P.K..Kirthisinghe</t>
  </si>
  <si>
    <t>Baseline data collection on homegarden</t>
  </si>
  <si>
    <t>D.K.N.G.Pushpakumara</t>
  </si>
  <si>
    <t>Allied Health Sciences</t>
  </si>
  <si>
    <t>Evaluation of longitudinal relaxation time (T1) of bone marrow in  Lumbar  vertebrae  and  iliac  crests  of leukaemia patients undergoing magnetic resonance imaging</t>
  </si>
  <si>
    <t>Dr. M L  Jayatilake</t>
  </si>
  <si>
    <t>Mammographic Screening  of women aged 25-60 years with known risk factors of breast cancer in Kandy district</t>
  </si>
  <si>
    <t>Dr. M L  Jayathilake</t>
  </si>
  <si>
    <t>Novel automated learning technique to distinguish benign and   malignant breast lesions using quantitative dynamic contrast enhanced-MRI</t>
  </si>
  <si>
    <t>Elucidating Oxidative DNA Damage and DNA Double Strand Breaks  in  Carcinogenic Transformation  of Oral Premalignant Lesions Caused by Areca Nut Consumption</t>
  </si>
  <si>
    <t>Dr. R P  Illeperuma</t>
  </si>
  <si>
    <t>Evaluation of unmet Nursing Care needs of elderly population  in the Central Province, Sri Lanka</t>
  </si>
  <si>
    <t>Ms. H D W T  Damayanthi,</t>
  </si>
  <si>
    <t>Econometric Analysis on Foreign direct investment, external  trade and Economic growth in Sri Lanka</t>
  </si>
  <si>
    <t>Faculty of Arts</t>
  </si>
  <si>
    <t>Dr. W L  Prasanna</t>
  </si>
  <si>
    <t>Telling the story through Dress: Identity and fashion in Sri Lankan Cinema</t>
  </si>
  <si>
    <t>Mr. S M Athula Samarakoon</t>
  </si>
  <si>
    <t>Exploring the readiness, attitudes and perceptions of undergraduate students towards the use of mobile phones for learning (Based on a study of undergraduate students of Faculty of Arts,  University of Peradeniya)</t>
  </si>
  <si>
    <t>Dr. T M S S K  Yatigammana</t>
  </si>
  <si>
    <t>Dr. Sriyani Gunaratne</t>
  </si>
  <si>
    <t>Reconstruction of Ponnar sanger Koothu in the Hill country</t>
  </si>
  <si>
    <t>Prof. V  Maheswaran</t>
  </si>
  <si>
    <t>Ms. C S  Hettiarachchi</t>
  </si>
  <si>
    <t>Spatial decision support system for Health Care  facility management  in Kandy District, Sri Lanka</t>
  </si>
  <si>
    <t>Ms. R M K  Kumarihamy</t>
  </si>
  <si>
    <t>Estimating the benefits of conserving agricultural biodiversity in diverse farming systems in Sri Lanka</t>
  </si>
  <si>
    <t>Dr. P P A  Wasantha Athukorala</t>
  </si>
  <si>
    <t>Estimating  technical  efficiency  among  vegetable  farmers  in Anuradhapura district in Sri Lanka</t>
  </si>
  <si>
    <t>Mr. K M R  Karunaratne</t>
  </si>
  <si>
    <t>Sri Lankan Adolescents Understanding of Psychosocial Wellbeing and its Promotions</t>
  </si>
  <si>
    <t>Dr. B D D  Pathirana</t>
  </si>
  <si>
    <t>Dr. W M S K Wijesundara</t>
  </si>
  <si>
    <t>Developing a Chrono- stratigraphical Model of Ratnapura  Sedimentary Basin, South Central Sri Lanka</t>
  </si>
  <si>
    <t>Dr. A L Tilak Hewawasam</t>
  </si>
  <si>
    <t>Relationship between rainfall and soil moisture (site of the weather station, University of Peradeniya)</t>
  </si>
  <si>
    <t>Dr. K W G Rekha Niyanthi</t>
  </si>
  <si>
    <t>Causes and consequences of youth mobility in to urban areas :A case study of Pitakanda Estate in Matale district</t>
  </si>
  <si>
    <t xml:space="preserve">Ms. A Balakrshnan &amp; Mr. M M Alikhan </t>
  </si>
  <si>
    <t>Impact of Human activities on coastal erosion and costal environmental degradation the South-Western coastal zone of Sri Lanka</t>
  </si>
  <si>
    <t>Dr. M S M  Razik</t>
  </si>
  <si>
    <t>Post- conflict livelihood rebuilding : A study on war affected household’s livelihoods in Amapra district, Sri Lanka</t>
  </si>
  <si>
    <t>Dr. J Nigel</t>
  </si>
  <si>
    <t>Micro finace and poverly reduction evidence from a village study in sri lanka (RG/12/17/A)</t>
  </si>
  <si>
    <t>H.M.W.A.Herath</t>
  </si>
  <si>
    <t>The potential of mobile to support sciemce teachers in sri lanka ( RG/12/20/A)</t>
  </si>
  <si>
    <t>T.M.S.K.Y.Ekanayake</t>
  </si>
  <si>
    <t>Using scientific of assess grade eight students understanding of physics concepts work force and light</t>
  </si>
  <si>
    <t>P.R.K.A.Vitharana</t>
  </si>
  <si>
    <t>A Historical of ancient beliefs connected with the architecture of Bodhi- ghara in sri lanka (RG/12/22/A)</t>
  </si>
  <si>
    <t>R.G.D.Jayawardhana</t>
  </si>
  <si>
    <t>A collaborative action research study to improve mathematics achivement of study in grade 10 seleted schools (RG/12/23/A)</t>
  </si>
  <si>
    <t>S.Wijesundara</t>
  </si>
  <si>
    <t>Urban stream corridor encroachement and its consequnces. Case of akurana in pinga oya (RG/12/26/A)</t>
  </si>
  <si>
    <t>D.M.L.Dissanayake, P.wickramagamage</t>
  </si>
  <si>
    <t>Critical and integral philosophical methology of Immanuel kant with special reference to the critique of pure reson, A critical study (RG/12/28/A)</t>
  </si>
  <si>
    <t>M.Rajarathnam</t>
  </si>
  <si>
    <t>The spatical and temporal variability of rainfall in sri lanka (RG/12/25/A)</t>
  </si>
  <si>
    <t>P.wickramagamage</t>
  </si>
  <si>
    <t>An Analaysis of lives of teachers in sri lanka</t>
  </si>
  <si>
    <t>Dental Sciences</t>
  </si>
  <si>
    <t>Effectiveness of using Images in Computer based learning  material  for learning human Anatomy</t>
  </si>
  <si>
    <t>Faculty of Dental Sciences</t>
  </si>
  <si>
    <t>Dr. J A C K  Jayawardena</t>
  </si>
  <si>
    <t>Comparison of  tacrolimus 0.1% and clobetasol 0.05% in the management of  symptomatic oral lichen planus</t>
  </si>
  <si>
    <t>Dr. P V K S Hettiarachchi</t>
  </si>
  <si>
    <t>Human papilloma virus status in  selected subset of oral squmous cell  carcinomas &amp; dysplastic lesions from Sri Lanka</t>
  </si>
  <si>
    <t>Dr. P R  Jayasooriya</t>
  </si>
  <si>
    <t>Dr. M P  Paranagama</t>
  </si>
  <si>
    <t>Developing  A  validated  list of essential competencies for the newly qualified  Dental  Graduate  in  Sri Lanka</t>
  </si>
  <si>
    <t>Dr. (Ms) Nilmini Wanigasooriya</t>
  </si>
  <si>
    <t>Attitudes, knowledge and behavior towards Dental diseases  among medical practitioners</t>
  </si>
  <si>
    <t>Dr. N S  Soysa</t>
  </si>
  <si>
    <t>Healing of radiculer cysts following conventional orthograde endodontic treatment</t>
  </si>
  <si>
    <t>Dr. M  C N  Fonseka</t>
  </si>
  <si>
    <t>Metric  and  non-metric skeletal variations of a Sri Lankan population - Comparison with other contemporary, historic and  prehistoric world populations</t>
  </si>
  <si>
    <t>Dr. H R D  Peiris</t>
  </si>
  <si>
    <t>Analysis of  cost effectiveness of oral cancer screening in Sri Lanka</t>
  </si>
  <si>
    <t>Dr. R D  Jayasinghe</t>
  </si>
  <si>
    <t>The awareness, attitude and practice of parents towards their Children’s Oral  hygiene in Sri Lanka</t>
  </si>
  <si>
    <t>Denture induced stomatities and associated factors in patients attending the dental hospital,Peradeniya Sri Lanka</t>
  </si>
  <si>
    <t>Dr I.P Thilakumar</t>
  </si>
  <si>
    <t>Temporal nature of the recovery of candidate pathogenic bacteria from oral cavities of patients under intensive care following major surgeries in the maxillo,facial region</t>
  </si>
  <si>
    <t>Dr. N.B Parahitiyawa</t>
  </si>
  <si>
    <t>An investigation of factors associated with patients'use and satisfaction with coplete dentures"</t>
  </si>
  <si>
    <t>Dr. T Anandamoorthy</t>
  </si>
  <si>
    <t>Assesment of the effect of the extracts medicinal plants on biofilm formation of Candidaspp"</t>
  </si>
  <si>
    <t>Dr. Panagoda</t>
  </si>
  <si>
    <t>Non metric dental trait variations in Sri Lankan population</t>
  </si>
  <si>
    <t>Dr.H.R.D Peries</t>
  </si>
  <si>
    <t>Study of the use of buccal myo-mucosal flap for incompletely repaired cleft plater"</t>
  </si>
  <si>
    <t>University of Peradeniya</t>
  </si>
  <si>
    <t>Research grant 2013/2010</t>
  </si>
  <si>
    <t>M.C.N. Fonseka</t>
  </si>
  <si>
    <t>University of Peradeniya - Research grant</t>
  </si>
  <si>
    <t>Oral cancer patients, Health professionals</t>
  </si>
  <si>
    <t>P.R.Jayasooriya,U.B Dissanayake, A.K.Suraweera</t>
  </si>
  <si>
    <t>Suitability of Alternative Oils for Power Transformers- Coconut, Sesame and Castor oils</t>
  </si>
  <si>
    <t>Prof. M A R M  Fernando</t>
  </si>
  <si>
    <t>Construction Project planning and the efficient use of resources in avoiding delays in the construction industry</t>
  </si>
  <si>
    <t>Dr. P B G  Dissanayake</t>
  </si>
  <si>
    <t>The effect of shading on a fixed PV panels and possible remedies to minimize these effects</t>
  </si>
  <si>
    <t>Prof. J B  Ekanayake</t>
  </si>
  <si>
    <t>Influence of lignin content on biogas generation from water hyacinth</t>
  </si>
  <si>
    <t>Ms. S M W T P K  Ariyarathna</t>
  </si>
  <si>
    <t>Investigation of water quality impacts of leachate and otherToxic compounds discharge by Gohagoda waste disposal site into Mahaweli River</t>
  </si>
  <si>
    <t>Dr. C S  Kalpage</t>
  </si>
  <si>
    <t>Design and develop a high bandwidth energy harvester from ambient pressure forces</t>
  </si>
  <si>
    <t>Dr. D I B  Randeniya</t>
  </si>
  <si>
    <t>Optimization of performance of pendulor type wave energy device</t>
  </si>
  <si>
    <t>Dr. S D G S P  Gunawardana</t>
  </si>
  <si>
    <t>Dehydration and renal tubular dysfunction in farmers in an area with chronic kidney disease of unknown aetiology (CKDu)</t>
  </si>
  <si>
    <t>Faculty of Medicine</t>
  </si>
  <si>
    <t xml:space="preserve">Dr. (Mrs) S D I Nanayakkara </t>
  </si>
  <si>
    <t>Purification and characterization of a lipase inhibitor/s from Plant materials</t>
  </si>
  <si>
    <t>Dr. W I T  Fernando</t>
  </si>
  <si>
    <t>A Feasibility study: Develop a assay for early detection  of osteoporosis</t>
  </si>
  <si>
    <t>Dr. C N R A Alles</t>
  </si>
  <si>
    <t>Does drinking natural spring water increase the risk of developing urinary stones?</t>
  </si>
  <si>
    <t>Dr. D M P U K Ralapanawa</t>
  </si>
  <si>
    <t>The effect of Fluoride and hardness of water on the pathogenesis of chronic kidney disease of uncertain  aetiology</t>
  </si>
  <si>
    <t>Prof. A M S D M  Dissanayake</t>
  </si>
  <si>
    <t>Development of biomarkers of neuromuscular junction     dysfunction and neurocognitive  dysfunction after toxic  injuries</t>
  </si>
  <si>
    <t>Dr. Tharaka Dissanayake</t>
  </si>
  <si>
    <t>Clinical and immunological response in therapeutic management of Rheumatoid arthritis</t>
  </si>
  <si>
    <t>Dr. D R K C  Dissanayake</t>
  </si>
  <si>
    <t>Prediction of the metastatic risk of breast cancer through analysis of  epithelial - mesenchymal plasticity (EMP) in the primary breast tumours</t>
  </si>
  <si>
    <t>Dr. L Y V  Pathirana</t>
  </si>
  <si>
    <t>Dr. H K I  Perera</t>
  </si>
  <si>
    <t>Dr. W M D R Iddawala</t>
  </si>
  <si>
    <t>Feasibility of using bone turnover marker, CTX, in early detection of  osteoporosis</t>
  </si>
  <si>
    <t>Dr. C N R A  Alles</t>
  </si>
  <si>
    <t>Effectiveness  of  workplace based appraisal and continues   professional development programs to improve the quality of   health care through patient centeredness among doctors in   Sri Lanka</t>
  </si>
  <si>
    <t>Dr. R M  Mudiyanse</t>
  </si>
  <si>
    <t>Developments of an antigen capture ELISA for the detection of   pathogenic leptospires during the early phase of infection</t>
  </si>
  <si>
    <t>Dr. C D  Gamage</t>
  </si>
  <si>
    <t>Viral burden in acute respiratory tract infections (ARTI) in  children in selected areas of Sri Lanka</t>
  </si>
  <si>
    <t>Dr. (Ms) F Noordeen</t>
  </si>
  <si>
    <t>Association between lifestyle patterns and non-communicable disease risk factors in a cohort of drivers in the Central Province</t>
  </si>
  <si>
    <t>Dr. W A T A  Jayalath</t>
  </si>
  <si>
    <t>Burse Research</t>
  </si>
  <si>
    <t>C.N.R.A. Alles.</t>
  </si>
  <si>
    <t>protein glycation inhibitors from plants</t>
  </si>
  <si>
    <t>H.K.I. Perera</t>
  </si>
  <si>
    <t>Studies in multiple sclerosis in Sri Lanka</t>
  </si>
  <si>
    <t>H.M.A. Sominanda.</t>
  </si>
  <si>
    <t>A.M.S.D.M. Dissanayake.</t>
  </si>
  <si>
    <t>Cell Penetrating Peptide Investigation</t>
  </si>
  <si>
    <t>R.J.K.U.Ranathunga, D.N.Karunaratne, C.Gunathunge, P.Wimalasiri, A.Ranasinghe</t>
  </si>
  <si>
    <t xml:space="preserve">R.J.K.U.Ranathunga, D.N.Karunaratne, </t>
  </si>
  <si>
    <t>RG/2013/14/S</t>
  </si>
  <si>
    <t>W.M.C.S.Wijesundara</t>
  </si>
  <si>
    <t>Ministry of Technology &amp; Research</t>
  </si>
  <si>
    <t xml:space="preserve">Petrology of high Temperature Lower crust of Sri lanka &amp; India </t>
  </si>
  <si>
    <t>M.A.S.P.K. Malaviarachchi</t>
  </si>
  <si>
    <t>Petrology of Granulity of sri lanka</t>
  </si>
  <si>
    <t>Survey of Bryophytes in the Kanneliya forest reserve</t>
  </si>
  <si>
    <t>Dr. S C K   Rubasinghe</t>
  </si>
  <si>
    <t>Aspects of the ecology of white-eyes in Sri Lanka</t>
  </si>
  <si>
    <t>Mr. W M C S Wijesundara</t>
  </si>
  <si>
    <t>Molecular  characterization of Phyllanthus emblica germplasm in  Sri Lanka  using DNA barcoding and DNA fingerprinting with special reference to fruit size</t>
  </si>
  <si>
    <t>Dr. G A D  Perera</t>
  </si>
  <si>
    <t>Computational investigation of the C6M1 peptide – GAPHD  siRNA Complex</t>
  </si>
  <si>
    <t>Prof. D N Karunaratne</t>
  </si>
  <si>
    <t>Biomineralogical characterization of urinary stones based on Composition, morphology mineralogy and microstructures</t>
  </si>
  <si>
    <t>Prof. R L R  Chandrajith</t>
  </si>
  <si>
    <t>Characterization of ecological, biochemical and genetic features of   Sri Lankan cycad species</t>
  </si>
  <si>
    <t>Management and Mitigation of Austroeupatorium Inulifolium invasion through restoration interventions in highly degraded  grasslands in the Knuckles Conservation area, Sri Lanka</t>
  </si>
  <si>
    <t>Dr. H M S P Madawala</t>
  </si>
  <si>
    <t>HETC W3</t>
  </si>
  <si>
    <t>Assessents of antimicrobial agents in Ayuvedic (Rasashastra) Fomulatons</t>
  </si>
  <si>
    <t>Dr.C.Abayasekara</t>
  </si>
  <si>
    <t>HETC W4</t>
  </si>
  <si>
    <t>Preparation of an ecotour guide to Dothalugala MAB Reserve , Sri Lanka</t>
  </si>
  <si>
    <t>Dr.G.A.D.Perera</t>
  </si>
  <si>
    <t>Formulationand manufacture of a Herbal product against supericial caudidal infections</t>
  </si>
  <si>
    <t>Assessents of enviromnmental impact of the mahaweli drivers scheme in selected down scheme locaton</t>
  </si>
  <si>
    <t>Dr.H.M.S.P.M.Weerasinghe</t>
  </si>
  <si>
    <t>Dr.H.M.T.G.A.Pitawala</t>
  </si>
  <si>
    <t>NRC - 2 Grants</t>
  </si>
  <si>
    <t>High Temperture lower crust of central Gondwana Emphasis to southern Indian And Sri lanka Geology (Funded by the Ministry of Technology and Research)</t>
  </si>
  <si>
    <t>Dr.S.Malaviarachchi (PI)</t>
  </si>
  <si>
    <t xml:space="preserve">NRC </t>
  </si>
  <si>
    <t>Identification of genomic region assiciated with the phospate deficiency televance in rice</t>
  </si>
  <si>
    <t>Dr.S.D.S.S.sooriyarathne Dr.S.Rajapaksha Dr.W.L.G.Samaringhe, D.N.Sirisena</t>
  </si>
  <si>
    <t xml:space="preserve">HETC </t>
  </si>
  <si>
    <t>Defection of invilnement at small mammale in patnogu spnead   ( leptospirosis  Riclultsions)</t>
  </si>
  <si>
    <t>Dr.S.H.Meegaskumbura</t>
  </si>
  <si>
    <t>Hormonal regulation of plant development</t>
  </si>
  <si>
    <t>M.P.C.S. Dhanapala, P.S. Saputhanthri, 
N. Dharmasiri, S. Rajapakshe, 
S.D.S.S. Sooriyapathirana</t>
  </si>
  <si>
    <t>Vet. Medicine &amp; Animal Sc.</t>
  </si>
  <si>
    <t>Epidomialogical Studies on Mastitis This Funding was received for 2 years (2011-2012), Graduate student is in progress of finalizing the thesis during 2013</t>
  </si>
  <si>
    <t>I.S.Abeygunawardena</t>
  </si>
  <si>
    <t>NARP/12/UP/VMAS/01</t>
  </si>
  <si>
    <t>M.N.M.Fouzi</t>
  </si>
  <si>
    <t xml:space="preserve">Liver function &amp; Metabolic protiens in high </t>
  </si>
  <si>
    <t>Anil Basil, De silva, Amarasinghe</t>
  </si>
  <si>
    <t>Ministry of science Technology &amp; Research</t>
  </si>
  <si>
    <t>Proteomic &amp; transcriptomics profile/ analysis of indo Sri lankan snakes: implication in devepment of effective, safe and feasible antivenin</t>
  </si>
  <si>
    <t>R.P.V.J.Rajapakse</t>
  </si>
  <si>
    <t>Monitoring exposure of wading birds  to  mercury  in  Bundala  National Park</t>
  </si>
  <si>
    <t>Dr. (Ms.) Nilmini Jayasena</t>
  </si>
  <si>
    <t>Assessment of renal proteinuria as a diagnostic marker in early detection and confirmation of renal   disease and establishment of staging system in  renal disease  in Sri Lankan dogs</t>
  </si>
  <si>
    <t>Dr. K A N Wijayawardhana</t>
  </si>
  <si>
    <t>Genotyping of bovine milk protein genes using the tetra-primer ARMS - PCR technique</t>
  </si>
  <si>
    <t>Dr. Saumya Wickramasinghe</t>
  </si>
  <si>
    <t>Unmasking canine myocardial and valvular abnormalities  by cardiac diagnostics</t>
  </si>
  <si>
    <t>Dr. E R K V  Edirimanne</t>
  </si>
  <si>
    <t>Cross-sectional survey to investigate the prevalence and associated risk factors of bovine tuberculosis in Sri Lanka</t>
  </si>
  <si>
    <t xml:space="preserve">Dr. A A A W K  Amarasinghe </t>
  </si>
  <si>
    <t>Dr. R A D  Eranda Indrajith</t>
  </si>
  <si>
    <t>Genotyping  of  bovine  milk protein  genes using the tetra- primer ARMS-PCR technique</t>
  </si>
  <si>
    <t>Dr. Y A M S Wickramasinghe</t>
  </si>
  <si>
    <t>Molecular diagnosis and phylogenetic analysis of selected major viral diseases of dogs and cats in Sri Lanka</t>
  </si>
  <si>
    <t>Dr. R N Jinadasa</t>
  </si>
  <si>
    <t>Monitoring exposure of wading birds to mercury in Bundala National Park</t>
  </si>
  <si>
    <t>Dr. Nilmini Jayasena</t>
  </si>
  <si>
    <t>Genetic characterization of indigenous white cattle (Thamankaduwa  breed) populations in Sri Lanka</t>
  </si>
  <si>
    <t>Dr. L G S  Lokugalappatti</t>
  </si>
  <si>
    <t>Dr. M N M  Fouzi</t>
  </si>
  <si>
    <t>Dr. K A N  Wijayawardhane</t>
  </si>
  <si>
    <t>Production of genetically superior goat breed for the dry zone of Sri Lanka through surgical intra uterine insemination</t>
  </si>
  <si>
    <t>Dr. Basil Alexander</t>
  </si>
  <si>
    <t>Analysis of secretory proteins derived from different regions  in the epididymis of the goat</t>
  </si>
  <si>
    <t>Dr. D M S  Munasinghe</t>
  </si>
  <si>
    <t>Liver function and metabolic profiling in high producing  dairy cows in up-country large commercial dairy farms</t>
  </si>
  <si>
    <t>Dr. P G A  Pushpakumara</t>
  </si>
  <si>
    <t>A new approach to find a solution to “Chronic Kidney  Disease of Unknown Etiology” (CKDu) in humans in the  North Central Province</t>
  </si>
  <si>
    <t>Dr. Basil Alexander &amp; Prof. J G S Ranasinghe</t>
  </si>
  <si>
    <t>A Survey on clinical significance of Ehrlichia and Anaplasma Species in dogs in Sri Lanka</t>
  </si>
  <si>
    <t>Postponement of Musth in captive male elephants in Sri   Lanka</t>
  </si>
  <si>
    <t>Dr. Asoka  Dangolla</t>
  </si>
  <si>
    <t>Development of Mechanical weeder for raw planted paddy(joint grant for Mr. Weerasooriya of Rajarata University)</t>
  </si>
  <si>
    <t xml:space="preserve"> D.N. Jayatissa</t>
  </si>
  <si>
    <t>effect of hamitic storage on physicochemical and function research Project</t>
  </si>
  <si>
    <t>B.D. R. Prasantha</t>
  </si>
  <si>
    <t>Mphil research grant</t>
  </si>
  <si>
    <t>D.A.N. Dharmasena</t>
  </si>
  <si>
    <t>Technology Development Grant</t>
  </si>
  <si>
    <t>Development of an anti-biobetic aloe gel conlainiry RTS beveroge</t>
  </si>
  <si>
    <t>D.C.K. Illeperuma</t>
  </si>
  <si>
    <t>GEF (Biodiversity Secretariat)</t>
  </si>
  <si>
    <t>Baseline Nutrition Survey in Udukumbura Village, Kandy</t>
  </si>
  <si>
    <t>D.G.N.G. Wijesinghe</t>
  </si>
  <si>
    <t>NRC, Sri Lanka</t>
  </si>
  <si>
    <t>Effect of fungicide mancozeb on endometrial receptivity for implantation</t>
  </si>
  <si>
    <t>S. Kodithuwakku</t>
  </si>
  <si>
    <t>NEC</t>
  </si>
  <si>
    <t>Quality Assurance in General Education</t>
  </si>
  <si>
    <t xml:space="preserve"> E.R.K Perera</t>
  </si>
  <si>
    <t>Bioactive compounds from Sri Lankan herbs &amp; spices as alternative to antibiotic growth promoters in broiler chickendiets</t>
  </si>
  <si>
    <t>J. K. Vidanarachchi</t>
  </si>
  <si>
    <t>Effect of cowpea vigna unguiculata(L) walp powder on the accumulation of Visceral fat mass and oxidative status in rats fed a high fat diet</t>
  </si>
  <si>
    <t>Technology Grants</t>
  </si>
  <si>
    <t>K.S.P. Amarathunga</t>
  </si>
  <si>
    <t>Spatial modeling of elephant movement for identification of elephant corridors and prediction of corridor change in case of a disturbance(Title of the research study)</t>
  </si>
  <si>
    <t>N.D.K. Dayawansa</t>
  </si>
  <si>
    <t>2012-todale Research</t>
  </si>
  <si>
    <t>R. Weerasooriya</t>
  </si>
  <si>
    <t>W.S. Dandeniya</t>
  </si>
  <si>
    <t xml:space="preserve"> Genomic and Proteomic approches of identifying dehydrations stress responsive genes from selected rice variates in sri lanka</t>
  </si>
  <si>
    <t>Functional and comperative Genomic s of Grain Number ,Plant Height and Heading date 7 in Sri Lanka Rice Varieties and Its Role in Conferring Abiotic  Stress Tolerance</t>
  </si>
  <si>
    <t>H.M.V.G Herath,
T.D.P Nandedeva</t>
  </si>
  <si>
    <t>Development of Webbased Glossary</t>
  </si>
  <si>
    <t>N.V.A. Wickramasuriya, 
C. Sivayoganathan,
 W.A.D.P. Wanigasekara, 
S. de Silva, 
B.M.K. Perera</t>
  </si>
  <si>
    <t>Analysis of Strength &amp; weaknes of itedabima/ DOA Marketing Model</t>
  </si>
  <si>
    <t>J.A.S. De Silva, 
 J. Illankoon, 
 N. Anuradha</t>
  </si>
  <si>
    <t>university</t>
  </si>
  <si>
    <t>Contribution of University academics for dissemination of agricultural technology and information</t>
  </si>
  <si>
    <t>R.M.S. Wijerathna, 
HVA Wickramasinghe, 
B. Marmbe</t>
  </si>
  <si>
    <t>Post doc scholoship from Erasmas Mundus - Area Project</t>
  </si>
  <si>
    <t>W.A.D.P. Wanigasundera</t>
  </si>
  <si>
    <t>Development of Home Garden</t>
  </si>
  <si>
    <t>W.M.T.P. Ariyarathne</t>
  </si>
  <si>
    <t>Doctoral Research Study</t>
  </si>
  <si>
    <t>L.A.N.C Jayawardene</t>
  </si>
  <si>
    <t>Research grant - PDN/ 0-Den / N3</t>
  </si>
  <si>
    <t>K.M. Wijerathne</t>
  </si>
  <si>
    <t>Research grant - UGC/ICD/RG2011/01/22</t>
  </si>
  <si>
    <t>National Research Council</t>
  </si>
  <si>
    <t>Prognostic markers of oral squamous cell carcinoma</t>
  </si>
  <si>
    <t>W.M.Tilakaratne</t>
  </si>
  <si>
    <t>Oral Cancer Patients f Sri Lanka</t>
  </si>
  <si>
    <t>B.S.M.S. Siriwardena</t>
  </si>
  <si>
    <t>SLDA</t>
  </si>
  <si>
    <t>School based fluoride mouth rinsing programme</t>
  </si>
  <si>
    <t>Mobile Phone on aprivate network for science teaching and learning in school</t>
  </si>
  <si>
    <t>S.M.K.B. Samarakoon</t>
  </si>
  <si>
    <t>split Site Ph.D</t>
  </si>
  <si>
    <t>C.K.Dissanayake</t>
  </si>
  <si>
    <t>TRC</t>
  </si>
  <si>
    <t>Design of a86Ht measurement System</t>
  </si>
  <si>
    <t>A.U.A.W. Gunawardena</t>
  </si>
  <si>
    <t>SRC-UOP</t>
  </si>
  <si>
    <t>D.T.B. Randeniya</t>
  </si>
  <si>
    <t>Alumni association</t>
  </si>
  <si>
    <t>Prosthetic Limbs</t>
  </si>
  <si>
    <t>P.B. Boyagoda</t>
  </si>
  <si>
    <t>DMC</t>
  </si>
  <si>
    <t>Earth quack</t>
  </si>
  <si>
    <t>P.B.R. Dissanayake.</t>
  </si>
  <si>
    <t>Structural Heat Monitoring</t>
  </si>
  <si>
    <t>Optimization of Performance of pendulor type wave energy device</t>
  </si>
  <si>
    <t>Dr. S.D.G.S.P. Gunawardane</t>
  </si>
  <si>
    <t>RG/2012/28/E</t>
  </si>
  <si>
    <t>C.S Kalpage,A.M.M Ziyath,A. Manipur</t>
  </si>
  <si>
    <t>RG/2013/24/E</t>
  </si>
  <si>
    <t>C.S Kalpage</t>
  </si>
  <si>
    <t>RG/AF/2013/29/E</t>
  </si>
  <si>
    <t>D.I.B Randeniya</t>
  </si>
  <si>
    <t>RG/2013/25/E</t>
  </si>
  <si>
    <t>P.B.G. Dissanayake,A.L.M  Mauroof</t>
  </si>
  <si>
    <t>RG/AF/2013/26/E</t>
  </si>
  <si>
    <t>J.B Ekanayake,k. liyanage, P. Binduhewa</t>
  </si>
  <si>
    <t>NSF-RG/2014/EA&amp;ICT/O1</t>
  </si>
  <si>
    <t>J.B Ekanayake</t>
  </si>
  <si>
    <t>RG/AF/2013/30/E</t>
  </si>
  <si>
    <t>S.D.G.S.P Gunawardana</t>
  </si>
  <si>
    <t>RG/AF/2013/27/E</t>
  </si>
  <si>
    <t>S.M.W.T Ariyarathna,A.M.M Ziyath</t>
  </si>
  <si>
    <t>NSF-RG/2011/EAS/01</t>
  </si>
  <si>
    <t>J.J Wijethunga</t>
  </si>
  <si>
    <t>PhD research Project</t>
  </si>
  <si>
    <t>Human &amp; Animal (domestic) otoacariasis in Sri Lanka, 
Seasonality, risk factors and the role of intra-aural ticks 
as disease carrying vectors</t>
  </si>
  <si>
    <t>R.S.Rajakaruna</t>
  </si>
  <si>
    <t>Phylogenetics and Systematics of Sri Lankan Amphibianis</t>
  </si>
  <si>
    <t>M.Meegahakumbura</t>
  </si>
  <si>
    <t>M/Phil</t>
  </si>
  <si>
    <t>S.Meegaskumbura</t>
  </si>
  <si>
    <t>Postgraduate Research Project</t>
  </si>
  <si>
    <t>W.A.I.P.Karunaratne</t>
  </si>
  <si>
    <t>Selenium in the geoenvironment of sri lanka</t>
  </si>
  <si>
    <t>R.L.R. Chandrajith</t>
  </si>
  <si>
    <t>Effect of soil amended with silicon on postharvest fungal disease &amp; postharvest quality of bitter gourd.</t>
  </si>
  <si>
    <t>Dr.W.A.M.Daundasekara</t>
  </si>
  <si>
    <t>Prof. D.M.D.Yakandawala</t>
  </si>
  <si>
    <t>Chromoseme evolution of the endemic species of Sri Lanka with emphasis on families ( Anacardiaceae,Zingiberaceace, Ebenaceae, Orchidaceae)</t>
  </si>
  <si>
    <t>"Impacts of forest edge characteristics on regeneration and plant invasion in an isolated lowland rainforest remnnat in the Knuckles range, Sri lanka"</t>
  </si>
  <si>
    <t>"Growth reponses of ophiopogon japonicas ('Silver dragon ' or ' Mondo grass') for differential potting media, plant growth hormones and fertilizer treatment"</t>
  </si>
  <si>
    <t>Dr.J.W.Damunupola</t>
  </si>
  <si>
    <t>Dr.K.M.G.G.Jayasooriya</t>
  </si>
  <si>
    <t>Seed dormancy &amp; storage  tropical montane forest species from sri lanka</t>
  </si>
  <si>
    <t>Effectiveness of Multi strain Rhyzobial incoulants for edible legumes of sri lanka</t>
  </si>
  <si>
    <t>Development of basic techniques for Nanoencapsulation of bioactive compounds</t>
  </si>
  <si>
    <t>Prof.D.N.Karunaratne , Prof. N.L.V.V.Karunaratne</t>
  </si>
  <si>
    <t>UPDN</t>
  </si>
  <si>
    <t>Conversion of Biomass by Prodentinto industrial chemical biofuels</t>
  </si>
  <si>
    <t>Dr.M.Y.Ganehenge, K.Gunasekara</t>
  </si>
  <si>
    <t>Glycolipds for lipsome &amp; micro emulsion formation for apploications in the pharmaceutical &amp; cosmetics industry</t>
  </si>
  <si>
    <t>Prof.D.N.Karunaratne , Prof. A.D.L.C.Perera</t>
  </si>
  <si>
    <t>Synthesis of value added products from Sri Lankan Dolomitic marble</t>
  </si>
  <si>
    <t>Prof. R.M.G.Rajapakshe, Dr.D.G.G.P.Karunaratne, Dr. H.M.T.G.A.Pitawala</t>
  </si>
  <si>
    <t>Polyphenol from refuse tea and green tea dust for cilinical applications</t>
  </si>
  <si>
    <t>Prof. B.M.R.Bandara</t>
  </si>
  <si>
    <t>Glycolipds Formation for stabilization of bioactive compounds &amp; micro emulsion formation</t>
  </si>
  <si>
    <t>Imporving the bioavailability of natural bioactive components for drugs and cosmetic base applications</t>
  </si>
  <si>
    <t>Prof.D.N.Karunaratne ,Prof. N.L.V.V.Karunaratne, Prof. A.D.L.C.Perera</t>
  </si>
  <si>
    <t>Development of Modified photochromic componds with improved propertes for use in molecular electronics</t>
  </si>
  <si>
    <t>Dr.C.V.Hettiarachchi, Prof A.Wickramasinghe</t>
  </si>
  <si>
    <t>Development Alow vera beverage (antidiabatic formula) &amp; its clinical investigation</t>
  </si>
  <si>
    <t>Prof.A.N.Navarathne, Prof D.C.Illeperuma, Dr.K.Naizer</t>
  </si>
  <si>
    <t>Development of atomized spray pyrolysis technique for the fabrication of transparent thin film to construct optoeleectronic devies inculiding dyesensitized solar cells and scalling up for practical use</t>
  </si>
  <si>
    <t>Dr.G.R.A.kumara</t>
  </si>
  <si>
    <t>Petrology, Geochemistry and geochronology of ultra high Temperature metamorphic rocks from sri lanka (Funded by National Research Council)</t>
  </si>
  <si>
    <t>International Research center, University of peradeniya</t>
  </si>
  <si>
    <t>Characterization of Anopheline Mosquitoes of north and northwestern Sri Lanka through DNA barcoding</t>
  </si>
  <si>
    <t>Prof.S.H.P.P.Karunarathna</t>
  </si>
  <si>
    <t>A Survey of freohwater sneils in Kandy ,Mathale &amp; Kegalle Districs</t>
  </si>
  <si>
    <t>Dr.N.P.S.Kumburegama</t>
  </si>
  <si>
    <t>Analysis phyiagenetic relationship of Sri lankan amphibion families Bufondace micrahylide and ishthyyoide faclitate conservation in a Biodiversity hostpot</t>
  </si>
  <si>
    <t>Dr.M.Meegaskumbura</t>
  </si>
  <si>
    <t>Grants</t>
  </si>
  <si>
    <t>Assessment of species diversity of Sri lanka cycad species and useful biochemical parameters of their seeds</t>
  </si>
  <si>
    <t>G.A.D. Perera, P. Samaraweera, S.D.S.S. Sooriyapathirana</t>
  </si>
  <si>
    <t>NSP</t>
  </si>
  <si>
    <t>Effect of Lipid Peroxidation on keeping of preserved under different methdos Sri Lanka</t>
  </si>
  <si>
    <t>D.M.S.Munasinghe</t>
  </si>
  <si>
    <t>Gene Based Charaterization of indigenous goats</t>
  </si>
  <si>
    <t>H.B.S.Ariyarathna</t>
  </si>
  <si>
    <t>R.P.V.J Rajapaksha</t>
  </si>
  <si>
    <t xml:space="preserve"> Relationship between endometrios is &amp;  infertility according to Aureved Analysis</t>
  </si>
  <si>
    <t>Sri Lanka council for Agricultural Research Poilcy</t>
  </si>
  <si>
    <t>Use of irradiated larval ine to control of gastrointestinal helmith infection in small ruminants in Sri Lanka</t>
  </si>
  <si>
    <t>Rapid detection methods for Economically important viral diseases</t>
  </si>
  <si>
    <t>M.N.M Fouzi</t>
  </si>
  <si>
    <t>National Agricultural Research Policy</t>
  </si>
  <si>
    <t>NARP Project</t>
  </si>
  <si>
    <t>Foundation of Industry Academy Cooperation, University of Soul, Korea</t>
  </si>
  <si>
    <t>Collaborative research project on Support for Establishing Integrated Solid Waste Management System for Circular Society in Sri Lanka</t>
  </si>
  <si>
    <t xml:space="preserve"> A.K. Karunarathna</t>
  </si>
  <si>
    <t>IFS, Sweeden</t>
  </si>
  <si>
    <t>Effect of fungicide mancozeb on oviduct function</t>
  </si>
  <si>
    <t>IFS, Sweden</t>
  </si>
  <si>
    <t>Diversity of soil bacteria for antibiotic resistance</t>
  </si>
  <si>
    <t>IHBT-Institute of Health &amp; Biomedicals Innovation,Queensland University Of Technology,Austrailia</t>
  </si>
  <si>
    <t>T.MI.U.K Tennakoon</t>
  </si>
  <si>
    <t>Australian Aid</t>
  </si>
  <si>
    <t>A.C.M Fahim</t>
  </si>
  <si>
    <t>ISLE</t>
  </si>
  <si>
    <t>D.M.L.Dissanayake</t>
  </si>
  <si>
    <t>U.M.H.Appahailage</t>
  </si>
  <si>
    <t>A.Sarjoon</t>
  </si>
  <si>
    <t>UNESCO</t>
  </si>
  <si>
    <t xml:space="preserve">Wast water treatment by </t>
  </si>
  <si>
    <t>S.B. Weerakoon</t>
  </si>
  <si>
    <t>SATREPS</t>
  </si>
  <si>
    <t>G.B.B Herath,S. Jinadasa,Dr. Kalpage</t>
  </si>
  <si>
    <t>Swedish Research link (SRL)</t>
  </si>
  <si>
    <t>Monson Variability and it's impact on terrestrial eco system</t>
  </si>
  <si>
    <t>CTFS-AA Asia Program</t>
  </si>
  <si>
    <t>Sinharaja re census project</t>
  </si>
  <si>
    <t>Centre for environmental research , Germany</t>
  </si>
  <si>
    <t>Sinharaja spatio -Analysis project</t>
  </si>
  <si>
    <t>HETC Project (World Bank) (Window 3) Activity 2.2 Accessing Geothermal Energy development potential in the thermal storing areas of Sri lanka</t>
  </si>
  <si>
    <t>Prof.O.A.Eleperuma Dr.H.A.Dharmagunawardhana</t>
  </si>
  <si>
    <t>Mangroves for the future IUCN small grant Facilin (MFF)</t>
  </si>
  <si>
    <t>K.B.Ranawana</t>
  </si>
  <si>
    <t>IAEA</t>
  </si>
  <si>
    <t>Training of Foreign Scientific artifcial                                                  internatonal in cetlle</t>
  </si>
  <si>
    <t>P.A.B.D.Alexander</t>
  </si>
  <si>
    <t>Use of remaining fund 13-33-16-00-1</t>
  </si>
  <si>
    <t xml:space="preserve"> B</t>
  </si>
  <si>
    <t>P.G.A.Pushpakumara</t>
  </si>
  <si>
    <t>IDRC</t>
  </si>
  <si>
    <t>Building Research Excellence in wildlife &amp; Human Health in sri lanka</t>
  </si>
  <si>
    <t>P.Abeynayake, B.M.A.O.Perera, N.K.Jayasekara, N.U.A.Jayasena, L.G.S.Lokugalappatti</t>
  </si>
  <si>
    <t>Intergrated surveillance of antimicrobial resistance and sub typing salmonella and campylobacter species from human clinical samles, healty farm animals and animal orginated food in a selected area of sri lanka</t>
  </si>
  <si>
    <t>R.S.Kalupahana</t>
  </si>
  <si>
    <t>Royal Veterinary colleage , UK</t>
  </si>
  <si>
    <t>Fecal cortisol assays of Asian of Elephants in sri lanka and its significance on stress, parasitic infection</t>
  </si>
  <si>
    <t>Collection of Brain samples from animals for diagnosis of Rabies</t>
  </si>
  <si>
    <t>G.S.P.De.S Gunawardena</t>
  </si>
  <si>
    <t>Irradiated laravl vaccine to control of gastrointestinal Nematode infection in Goats</t>
  </si>
  <si>
    <t>Technical Coperation Programme</t>
  </si>
  <si>
    <t>P.A.B.D.Alexander,P.G.A Pushpakumara</t>
  </si>
  <si>
    <t>A Pilot Integrated surveillance study of salmonella &amp; Campylobacter</t>
  </si>
  <si>
    <t>Partnership Programme</t>
  </si>
  <si>
    <t>Ecotech Lanka Ltd.</t>
  </si>
  <si>
    <t>Rehabilitation of Gohagoda dumpsite</t>
  </si>
  <si>
    <t>B.F.A. Basnayake</t>
  </si>
  <si>
    <t>Biochar mechinery development and applications</t>
  </si>
  <si>
    <t>LINK Sudantha. PVT</t>
  </si>
  <si>
    <t>Sudantha project</t>
  </si>
  <si>
    <t>Prof P.S Rajapaksha</t>
  </si>
  <si>
    <t>Tokyo cement fund</t>
  </si>
  <si>
    <t>P.B.R Dissanayake</t>
  </si>
  <si>
    <t>SACTRC</t>
  </si>
  <si>
    <t>Reaserch Study to explore Contextual influence on clinical decision</t>
  </si>
  <si>
    <t>T.M.S.H. Dharmaratne</t>
  </si>
  <si>
    <t>Dr.A.M.T.A.Gunaratne</t>
  </si>
  <si>
    <t>"Spatial patterns and the diversity of the soil seed bank of montane forests at dotalugala man and the Biosphere Reserve"</t>
  </si>
  <si>
    <t>"Identification of fungal diseases of several other onnamental folige plants"</t>
  </si>
  <si>
    <t>New Sanskrit Literary Criticism (in Sinhala) ^wNskj ixialD; idys;H  úpdrh&amp;</t>
  </si>
  <si>
    <t>In vitro  analysis of oral health protective (antioxidant, anti oral  bacterial and anti oral cancer) effects of traditional betel quid used by the ancient Sri Lankan</t>
  </si>
  <si>
    <t>Contribution to National Level (Yes/No)</t>
  </si>
  <si>
    <t>PDN</t>
  </si>
  <si>
    <t>Prof. J.U Weerasinghe</t>
  </si>
  <si>
    <t>Dr.(Ms.) D I  Amaratunge</t>
  </si>
  <si>
    <t>doutful</t>
  </si>
  <si>
    <t>H.M.V.G Herath, H.A.M. Wickramasinghe</t>
  </si>
  <si>
    <t>H.A.M Wickramasinghe,H.M.V.G Herath, T.C. Bamunuarachchige</t>
  </si>
  <si>
    <t>Seed Biology of 25 Selected tropical mongroves of  sri lanka</t>
  </si>
  <si>
    <t>B/AR/ED</t>
  </si>
  <si>
    <t>Total</t>
  </si>
  <si>
    <t>RA</t>
  </si>
  <si>
    <t>Recurrent/2013</t>
  </si>
  <si>
    <t>Capital/2013</t>
  </si>
  <si>
    <t>Total/2013</t>
  </si>
  <si>
    <t>Local/Foreign</t>
  </si>
  <si>
    <t>Local</t>
  </si>
  <si>
    <t>TOTAL_PDN</t>
  </si>
  <si>
    <t>Validity of Grant Amount</t>
  </si>
  <si>
    <t>Grant Type</t>
  </si>
  <si>
    <r>
      <t>R &amp; D Activity (B/AR/ED) *</t>
    </r>
    <r>
      <rPr>
        <b/>
        <vertAlign val="superscript"/>
        <sz val="12"/>
        <rFont val="Maiandra GD"/>
        <family val="2"/>
      </rPr>
      <t>1</t>
    </r>
  </si>
  <si>
    <t>University of Moratuwa</t>
  </si>
  <si>
    <r>
      <rPr>
        <b/>
        <i/>
        <sz val="14"/>
        <rFont val="Maiandra GD"/>
        <family val="2"/>
      </rPr>
      <t xml:space="preserve">Schedule  </t>
    </r>
    <r>
      <rPr>
        <b/>
        <sz val="14"/>
        <rFont val="Maiandra GD"/>
        <family val="2"/>
      </rPr>
      <t>:   FIN_R&amp;D</t>
    </r>
  </si>
  <si>
    <t>Total Grant Received</t>
  </si>
  <si>
    <t>Grant for 2014</t>
  </si>
  <si>
    <t>HEI</t>
  </si>
  <si>
    <t>Details of Funds Received for Research and Experimental Development (R &amp; D) activities carried out by each faculty during the year 2014   (January - December)</t>
  </si>
  <si>
    <r>
      <t xml:space="preserve">Identification of </t>
    </r>
    <r>
      <rPr>
        <i/>
        <sz val="13"/>
        <rFont val="Maiandra GD"/>
        <family val="2"/>
      </rPr>
      <t>Trichogramma</t>
    </r>
    <r>
      <rPr>
        <sz val="13"/>
        <rFont val="Maiandra GD"/>
        <family val="2"/>
      </rPr>
      <t xml:space="preserve"> egg parasitoids in vegetable ecosystem</t>
    </r>
  </si>
  <si>
    <r>
      <t xml:space="preserve">Effect of natural antioxidants on generation of </t>
    </r>
    <r>
      <rPr>
        <i/>
        <sz val="13"/>
        <rFont val="Maiandra GD"/>
        <family val="2"/>
      </rPr>
      <t xml:space="preserve">trans </t>
    </r>
    <r>
      <rPr>
        <sz val="13"/>
        <rFont val="Maiandra GD"/>
        <family val="2"/>
      </rPr>
      <t>– fatty acids in edible oils during frying</t>
    </r>
  </si>
  <si>
    <r>
      <t>Investigation of the warning vocalizations and behavior</t>
    </r>
    <r>
      <rPr>
        <i/>
        <sz val="13"/>
        <rFont val="Maiandra GD"/>
        <family val="2"/>
      </rPr>
      <t xml:space="preserve"> </t>
    </r>
    <r>
      <rPr>
        <sz val="13"/>
        <rFont val="Maiandra GD"/>
        <family val="2"/>
      </rPr>
      <t>of Asian elephants to the sound of the Sri Lankan Hornet and other elephant vocalizations</t>
    </r>
  </si>
  <si>
    <r>
      <t xml:space="preserve">Morphological biochemical and molecular characterization and rapid multiplication of </t>
    </r>
    <r>
      <rPr>
        <i/>
        <sz val="13"/>
        <rFont val="Maiandra GD"/>
        <family val="2"/>
      </rPr>
      <t>Aegle marmelos</t>
    </r>
    <r>
      <rPr>
        <sz val="13"/>
        <rFont val="Maiandra GD"/>
        <family val="2"/>
      </rPr>
      <t xml:space="preserve">  (Lin.) Correa (Bale)</t>
    </r>
  </si>
  <si>
    <r>
      <t xml:space="preserve">Development of an </t>
    </r>
    <r>
      <rPr>
        <i/>
        <sz val="13"/>
        <rFont val="Maiandra GD"/>
        <family val="2"/>
      </rPr>
      <t xml:space="preserve">in vitro </t>
    </r>
    <r>
      <rPr>
        <sz val="13"/>
        <rFont val="Maiandra GD"/>
        <family val="2"/>
      </rPr>
      <t xml:space="preserve">culture protocol and gene transformation   system   for   </t>
    </r>
    <r>
      <rPr>
        <i/>
        <sz val="13"/>
        <rFont val="Maiandra GD"/>
        <family val="2"/>
      </rPr>
      <t xml:space="preserve">Loranthus </t>
    </r>
    <r>
      <rPr>
        <sz val="13"/>
        <rFont val="Maiandra GD"/>
        <family val="2"/>
      </rPr>
      <t>spp.  to  study  the  mechanism  of  plant  parasitism</t>
    </r>
  </si>
  <si>
    <r>
      <t xml:space="preserve"> </t>
    </r>
    <r>
      <rPr>
        <sz val="13"/>
        <rFont val="Maiandra GD"/>
        <family val="2"/>
      </rPr>
      <t>Formation  of  New  identities; Indian diasporic  Interaction  with Host  and  Colonial  Cultures during 18</t>
    </r>
    <r>
      <rPr>
        <vertAlign val="superscript"/>
        <sz val="13"/>
        <rFont val="Maiandra GD"/>
        <family val="2"/>
      </rPr>
      <t>th</t>
    </r>
    <r>
      <rPr>
        <sz val="13"/>
        <rFont val="Maiandra GD"/>
        <family val="2"/>
      </rPr>
      <t xml:space="preserve"> and 20</t>
    </r>
    <r>
      <rPr>
        <vertAlign val="superscript"/>
        <sz val="13"/>
        <rFont val="Maiandra GD"/>
        <family val="2"/>
      </rPr>
      <t>th</t>
    </r>
    <r>
      <rPr>
        <sz val="13"/>
        <rFont val="Maiandra GD"/>
        <family val="2"/>
      </rPr>
      <t xml:space="preserve"> Centuries in Sri Lanka</t>
    </r>
  </si>
  <si>
    <r>
      <t xml:space="preserve">Effect of </t>
    </r>
    <r>
      <rPr>
        <i/>
        <sz val="13"/>
        <rFont val="Maiandra GD"/>
        <family val="2"/>
      </rPr>
      <t>Pinus caribaea</t>
    </r>
    <r>
      <rPr>
        <sz val="13"/>
        <rFont val="Maiandra GD"/>
        <family val="2"/>
      </rPr>
      <t xml:space="preserve"> plantation on the vegetation and the soil  properties in lower Hantana</t>
    </r>
  </si>
  <si>
    <r>
      <t xml:space="preserve">Detection of </t>
    </r>
    <r>
      <rPr>
        <i/>
        <sz val="13"/>
        <rFont val="Maiandra GD"/>
        <family val="2"/>
      </rPr>
      <t xml:space="preserve">in vitro </t>
    </r>
    <r>
      <rPr>
        <sz val="13"/>
        <rFont val="Maiandra GD"/>
        <family val="2"/>
      </rPr>
      <t xml:space="preserve"> early and late protein glycation inhibitory potential  of Sri Lankan medicinal plants</t>
    </r>
  </si>
  <si>
    <r>
      <t xml:space="preserve">Quantification of cytokine mRNA expression in cutaneous leishmaniasis and molecular detection of </t>
    </r>
    <r>
      <rPr>
        <i/>
        <sz val="13"/>
        <rFont val="Maiandra GD"/>
        <family val="2"/>
      </rPr>
      <t>Leishmania</t>
    </r>
    <r>
      <rPr>
        <sz val="13"/>
        <rFont val="Maiandra GD"/>
        <family val="2"/>
      </rPr>
      <t xml:space="preserve"> virulence based on the gp63 gene</t>
    </r>
  </si>
  <si>
    <r>
      <t>Assessment of behavioral responses of domestic cats (</t>
    </r>
    <r>
      <rPr>
        <i/>
        <sz val="13"/>
        <rFont val="Maiandra GD"/>
        <family val="2"/>
      </rPr>
      <t xml:space="preserve">Felis </t>
    </r>
    <r>
      <rPr>
        <sz val="13"/>
        <rFont val="Maiandra GD"/>
        <family val="2"/>
      </rPr>
      <t xml:space="preserve"> </t>
    </r>
    <r>
      <rPr>
        <i/>
        <sz val="13"/>
        <rFont val="Maiandra GD"/>
        <family val="2"/>
      </rPr>
      <t>domestica</t>
    </r>
    <r>
      <rPr>
        <sz val="13"/>
        <rFont val="Maiandra GD"/>
        <family val="2"/>
      </rPr>
      <t xml:space="preserve">) to </t>
    </r>
    <r>
      <rPr>
        <i/>
        <sz val="13"/>
        <rFont val="Maiandra GD"/>
        <family val="2"/>
      </rPr>
      <t>Acalypha indica</t>
    </r>
    <r>
      <rPr>
        <sz val="13"/>
        <rFont val="Maiandra GD"/>
        <family val="2"/>
      </rPr>
      <t xml:space="preserve"> (Kuppameniya) and analysis of the chemical composition of </t>
    </r>
    <r>
      <rPr>
        <i/>
        <sz val="13"/>
        <rFont val="Maiandra GD"/>
        <family val="2"/>
      </rPr>
      <t>Acalypha indica</t>
    </r>
  </si>
  <si>
    <r>
      <t xml:space="preserve">Rapid detection methods for economically important viral diseases of giant tiger shrimp </t>
    </r>
    <r>
      <rPr>
        <i/>
        <sz val="13"/>
        <rFont val="Maiandra GD"/>
        <family val="2"/>
      </rPr>
      <t>Penaeus monodon</t>
    </r>
    <r>
      <rPr>
        <sz val="13"/>
        <rFont val="Maiandra GD"/>
        <family val="2"/>
      </rPr>
      <t xml:space="preserve"> in Sri Lanka</t>
    </r>
  </si>
  <si>
    <r>
      <t xml:space="preserve">Screening  of  Methicillin Resistant </t>
    </r>
    <r>
      <rPr>
        <i/>
        <sz val="13"/>
        <rFont val="Maiandra GD"/>
        <family val="2"/>
      </rPr>
      <t xml:space="preserve">Staphylococcus </t>
    </r>
    <r>
      <rPr>
        <sz val="13"/>
        <rFont val="Maiandra GD"/>
        <family val="2"/>
      </rPr>
      <t xml:space="preserve"> </t>
    </r>
    <r>
      <rPr>
        <i/>
        <sz val="13"/>
        <rFont val="Maiandra GD"/>
        <family val="2"/>
      </rPr>
      <t>aureus</t>
    </r>
    <r>
      <rPr>
        <sz val="13"/>
        <rFont val="Maiandra GD"/>
        <family val="2"/>
      </rPr>
      <t xml:space="preserve"> (MRSA) positive dogs arriving at Veterinary Teaching Hospital, University of Peradeniya</t>
    </r>
  </si>
  <si>
    <r>
      <t>Taxonomic study on</t>
    </r>
    <r>
      <rPr>
        <i/>
        <sz val="13"/>
        <rFont val="Maiandra GD"/>
        <family val="2"/>
      </rPr>
      <t xml:space="preserve"> Nymphaea nouchali </t>
    </r>
    <r>
      <rPr>
        <sz val="13"/>
        <rFont val="Maiandra GD"/>
        <family val="2"/>
      </rPr>
      <t>Burm. F. and the identification of hybrid taxa using molecular data</t>
    </r>
  </si>
  <si>
    <r>
      <t xml:space="preserve">"Effect of </t>
    </r>
    <r>
      <rPr>
        <i/>
        <sz val="13"/>
        <rFont val="Maiandra GD"/>
        <family val="2"/>
      </rPr>
      <t xml:space="preserve">Ageratina riparia on </t>
    </r>
    <r>
      <rPr>
        <sz val="13"/>
        <rFont val="Maiandra GD"/>
        <family val="2"/>
      </rPr>
      <t>regeneration of montane forest species in the Knuckles forest reserve"</t>
    </r>
  </si>
  <si>
    <t>Agriculture</t>
  </si>
  <si>
    <t>Dental Science</t>
  </si>
  <si>
    <t>Note:</t>
  </si>
  <si>
    <r>
      <t>*</t>
    </r>
    <r>
      <rPr>
        <vertAlign val="superscript"/>
        <sz val="16"/>
        <rFont val="Maiandra GD"/>
        <family val="2"/>
      </rPr>
      <t>1</t>
    </r>
    <r>
      <rPr>
        <sz val="16"/>
        <rFont val="Maiandra GD"/>
        <family val="2"/>
      </rPr>
      <t>- See other side "Definitions"</t>
    </r>
  </si>
  <si>
    <t>Certified by:</t>
  </si>
  <si>
    <t>Name</t>
  </si>
  <si>
    <t>Designation</t>
  </si>
  <si>
    <t>Signature</t>
  </si>
  <si>
    <t>Contact Tel. No.</t>
  </si>
  <si>
    <t>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</si>
</sst>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Rs. &quot;* #,##0.00_);_(&quot;Rs. &quot;* \(#,##0.00\);_(&quot;Rs. &quot;* &quot;-&quot;??_);_(@_)"/>
    <numFmt numFmtId="165" formatCode="_(* #,##0_);_(* \(#,##0\);_(* &quot;-&quot;??_);_(@_)"/>
  </numFmts>
  <fonts count="59">
    <font>
      <sz val="10"/>
      <name val="Arial"/>
      <family val="0"/>
    </font>
    <font>
      <sz val="11"/>
      <color indexed="8"/>
      <name val="Calibri"/>
      <family val="2"/>
    </font>
    <font>
      <b/>
      <sz val="12"/>
      <name val="Maiandra GD"/>
      <family val="2"/>
    </font>
    <font>
      <b/>
      <vertAlign val="superscript"/>
      <sz val="12"/>
      <name val="Maiandra GD"/>
      <family val="2"/>
    </font>
    <font>
      <b/>
      <sz val="12"/>
      <color indexed="10"/>
      <name val="Maiandra GD"/>
      <family val="2"/>
    </font>
    <font>
      <sz val="14"/>
      <name val="Maiandra GD"/>
      <family val="2"/>
    </font>
    <font>
      <b/>
      <sz val="14"/>
      <name val="Maiandra GD"/>
      <family val="2"/>
    </font>
    <font>
      <i/>
      <sz val="14"/>
      <name val="Maiandra GD"/>
      <family val="2"/>
    </font>
    <font>
      <b/>
      <i/>
      <sz val="14"/>
      <name val="Maiandra GD"/>
      <family val="2"/>
    </font>
    <font>
      <b/>
      <sz val="13"/>
      <name val="Maiandra GD"/>
      <family val="2"/>
    </font>
    <font>
      <sz val="13"/>
      <name val="Maiandra GD"/>
      <family val="2"/>
    </font>
    <font>
      <i/>
      <sz val="13"/>
      <name val="Maiandra GD"/>
      <family val="2"/>
    </font>
    <font>
      <vertAlign val="superscript"/>
      <sz val="13"/>
      <name val="Maiandra GD"/>
      <family val="2"/>
    </font>
    <font>
      <b/>
      <sz val="16"/>
      <name val="Maiandra GD"/>
      <family val="2"/>
    </font>
    <font>
      <sz val="16"/>
      <name val="Maiandra GD"/>
      <family val="2"/>
    </font>
    <font>
      <vertAlign val="superscript"/>
      <sz val="16"/>
      <name val="Maiandra GD"/>
      <family val="2"/>
    </font>
    <font>
      <sz val="9"/>
      <color indexed="8"/>
      <name val="Rockwell"/>
      <family val="1"/>
    </font>
    <font>
      <sz val="10"/>
      <name val="Rockwell"/>
      <family val="1"/>
    </font>
    <font>
      <b/>
      <sz val="9"/>
      <name val="Rockwell"/>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20"/>
      <color indexed="8"/>
      <name val="Maiandra GD"/>
      <family val="0"/>
    </font>
    <font>
      <b/>
      <i/>
      <sz val="16"/>
      <color indexed="8"/>
      <name val="Maiandra GD"/>
      <family val="0"/>
    </font>
    <font>
      <i/>
      <sz val="16"/>
      <color indexed="8"/>
      <name val="Maiandra GD"/>
      <family val="0"/>
    </font>
    <font>
      <sz val="16"/>
      <color indexed="8"/>
      <name val="Maiandra GD"/>
      <family val="0"/>
    </font>
    <font>
      <b/>
      <sz val="16"/>
      <color indexed="8"/>
      <name val="Maiandra G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Maiandra GD"/>
      <family val="2"/>
    </font>
    <font>
      <sz val="9"/>
      <color theme="1"/>
      <name val="Rockwell"/>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2" tint="-0.09996999800205231"/>
        <bgColor indexed="64"/>
      </patternFill>
    </fill>
    <fill>
      <patternFill patternType="solid">
        <fgColor rgb="FFFFC0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0" tint="-0.4999699890613556"/>
      </left>
      <right/>
      <top style="double">
        <color theme="0" tint="-0.4999699890613556"/>
      </top>
      <bottom style="double">
        <color theme="0" tint="-0.4999699890613556"/>
      </bottom>
    </border>
    <border>
      <left style="thin">
        <color theme="0" tint="-0.4999699890613556"/>
      </left>
      <right style="double">
        <color theme="0" tint="-0.4999699890613556"/>
      </right>
      <top style="double">
        <color theme="0" tint="-0.4999699890613556"/>
      </top>
      <bottom style="double">
        <color theme="0" tint="-0.4999699890613556"/>
      </bottom>
    </border>
    <border>
      <left/>
      <right/>
      <top style="double">
        <color theme="0" tint="-0.4999699890613556"/>
      </top>
      <bottom style="double">
        <color theme="0" tint="-0.4999699890613556"/>
      </bottom>
    </border>
    <border>
      <left style="double">
        <color theme="0" tint="-0.4999699890613556"/>
      </left>
      <right/>
      <top/>
      <bottom/>
    </border>
    <border>
      <left style="hair"/>
      <right/>
      <top style="hair"/>
      <bottom style="hair"/>
    </border>
    <border>
      <left style="hair"/>
      <right style="hair"/>
      <top style="thin"/>
      <bottom style="hair"/>
    </border>
    <border>
      <left style="hair"/>
      <right style="hair"/>
      <top style="hair"/>
      <bottom style="thin"/>
    </border>
    <border>
      <left style="hair"/>
      <right style="hair"/>
      <top style="hair"/>
      <bottom style="hair"/>
    </border>
    <border>
      <left style="double">
        <color theme="0" tint="-0.4999699890613556"/>
      </left>
      <right style="double">
        <color theme="0" tint="-0.4999699890613556"/>
      </right>
      <top style="double">
        <color theme="0" tint="-0.4999699890613556"/>
      </top>
      <bottom style="double">
        <color theme="0" tint="-0.4999699890613556"/>
      </bottom>
    </border>
    <border>
      <left/>
      <right/>
      <top style="hair"/>
      <bottom style="hair"/>
    </border>
    <border>
      <left style="thin">
        <color theme="1" tint="0.49998000264167786"/>
      </left>
      <right/>
      <top style="thin">
        <color theme="1" tint="0.49998000264167786"/>
      </top>
      <bottom style="hair">
        <color theme="1" tint="0.49998000264167786"/>
      </bottom>
    </border>
    <border>
      <left/>
      <right/>
      <top style="thin">
        <color theme="1" tint="0.49998000264167786"/>
      </top>
      <bottom style="hair">
        <color theme="1" tint="0.49998000264167786"/>
      </bottom>
    </border>
    <border>
      <left/>
      <right style="thin">
        <color theme="1" tint="0.49998000264167786"/>
      </right>
      <top style="thin">
        <color theme="1" tint="0.49998000264167786"/>
      </top>
      <bottom style="hair">
        <color theme="1" tint="0.49998000264167786"/>
      </bottom>
    </border>
    <border>
      <left style="thin">
        <color theme="1" tint="0.49998000264167786"/>
      </left>
      <right/>
      <top style="hair">
        <color theme="1" tint="0.49998000264167786"/>
      </top>
      <bottom style="hair">
        <color theme="1" tint="0.49998000264167786"/>
      </bottom>
    </border>
    <border>
      <left/>
      <right/>
      <top style="hair">
        <color theme="1" tint="0.49998000264167786"/>
      </top>
      <bottom style="hair">
        <color theme="1" tint="0.49998000264167786"/>
      </bottom>
    </border>
    <border>
      <left/>
      <right style="thin">
        <color theme="1" tint="0.49998000264167786"/>
      </right>
      <top style="hair">
        <color theme="1" tint="0.49998000264167786"/>
      </top>
      <bottom style="hair">
        <color theme="1" tint="0.49998000264167786"/>
      </bottom>
    </border>
    <border>
      <left style="thin">
        <color theme="1" tint="0.49998000264167786"/>
      </left>
      <right/>
      <top style="hair">
        <color theme="1" tint="0.49998000264167786"/>
      </top>
      <bottom style="thin">
        <color theme="1" tint="0.49998000264167786"/>
      </bottom>
    </border>
    <border>
      <left/>
      <right/>
      <top style="hair">
        <color theme="1" tint="0.49998000264167786"/>
      </top>
      <bottom style="thin">
        <color theme="1" tint="0.49998000264167786"/>
      </bottom>
    </border>
    <border>
      <left/>
      <right style="thin">
        <color theme="1" tint="0.49998000264167786"/>
      </right>
      <top style="hair">
        <color theme="1" tint="0.49998000264167786"/>
      </top>
      <bottom style="thin">
        <color theme="1" tint="0.49998000264167786"/>
      </bottom>
    </border>
    <border>
      <left style="thin"/>
      <right style="hair"/>
      <top style="thin"/>
      <bottom style="hair"/>
    </border>
    <border>
      <left style="thin"/>
      <right style="hair"/>
      <top style="hair"/>
      <bottom style="thin"/>
    </border>
    <border>
      <left style="hair"/>
      <right style="thin"/>
      <top style="thin"/>
      <bottom style="hair"/>
    </border>
    <border>
      <left style="hair"/>
      <right style="thin"/>
      <top style="hair"/>
      <bottom style="thin"/>
    </border>
    <border>
      <left/>
      <right style="double">
        <color theme="0" tint="-0.4999699890613556"/>
      </right>
      <top style="double">
        <color theme="0" tint="-0.4999699890613556"/>
      </top>
      <bottom style="double">
        <color theme="0" tint="-0.499969989061355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0" fillId="0" borderId="0">
      <alignment/>
      <protection/>
    </xf>
    <xf numFmtId="0" fontId="0" fillId="0" borderId="0">
      <alignment/>
      <protection/>
    </xf>
    <xf numFmtId="0" fontId="40" fillId="0" borderId="0">
      <alignment/>
      <protection/>
    </xf>
    <xf numFmtId="0" fontId="40" fillId="0" borderId="0">
      <alignment/>
      <protection/>
    </xf>
    <xf numFmtId="0" fontId="40"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28">
    <xf numFmtId="0" fontId="0" fillId="0" borderId="0" xfId="0" applyAlignment="1">
      <alignment/>
    </xf>
    <xf numFmtId="0" fontId="57" fillId="33" borderId="0" xfId="0" applyFont="1" applyFill="1" applyAlignment="1">
      <alignment horizontal="center" vertical="center" wrapText="1"/>
    </xf>
    <xf numFmtId="0" fontId="2" fillId="0" borderId="0" xfId="0" applyFont="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43" fontId="5" fillId="0" borderId="0" xfId="42" applyFont="1" applyAlignment="1">
      <alignment vertical="center"/>
    </xf>
    <xf numFmtId="43" fontId="5" fillId="0" borderId="0" xfId="42" applyFont="1" applyFill="1" applyAlignment="1">
      <alignment vertical="center"/>
    </xf>
    <xf numFmtId="0" fontId="7" fillId="0" borderId="0" xfId="0" applyFont="1" applyBorder="1" applyAlignment="1">
      <alignment horizontal="center" vertical="center"/>
    </xf>
    <xf numFmtId="43" fontId="7" fillId="0" borderId="0" xfId="42" applyFont="1" applyBorder="1" applyAlignment="1">
      <alignment vertical="center"/>
    </xf>
    <xf numFmtId="43" fontId="7" fillId="0" borderId="0" xfId="42" applyFont="1" applyFill="1" applyBorder="1" applyAlignment="1">
      <alignment vertical="center"/>
    </xf>
    <xf numFmtId="0" fontId="5" fillId="0" borderId="0" xfId="0" applyFont="1" applyFill="1" applyAlignment="1">
      <alignment vertical="center"/>
    </xf>
    <xf numFmtId="0" fontId="6" fillId="0" borderId="0" xfId="0" applyFont="1" applyFill="1" applyBorder="1" applyAlignment="1">
      <alignment horizontal="center" vertical="center" wrapText="1"/>
    </xf>
    <xf numFmtId="0" fontId="6" fillId="0" borderId="0" xfId="0" applyFont="1" applyAlignment="1">
      <alignment horizontal="right" vertical="center"/>
    </xf>
    <xf numFmtId="0" fontId="6" fillId="34" borderId="10" xfId="0" applyFont="1" applyFill="1" applyBorder="1" applyAlignment="1">
      <alignment horizontal="right" vertical="center" indent="3"/>
    </xf>
    <xf numFmtId="0" fontId="6" fillId="0" borderId="11" xfId="0" applyFont="1" applyBorder="1" applyAlignment="1">
      <alignment horizontal="center" vertical="center"/>
    </xf>
    <xf numFmtId="43" fontId="5" fillId="0" borderId="0" xfId="42" applyFont="1" applyAlignment="1">
      <alignment horizontal="left" vertical="center"/>
    </xf>
    <xf numFmtId="43" fontId="6" fillId="34" borderId="10" xfId="42" applyFont="1" applyFill="1" applyBorder="1" applyAlignment="1">
      <alignment vertical="center"/>
    </xf>
    <xf numFmtId="0" fontId="6" fillId="34" borderId="12" xfId="0" applyFont="1" applyFill="1" applyBorder="1" applyAlignment="1">
      <alignment vertical="center" wrapText="1"/>
    </xf>
    <xf numFmtId="0" fontId="6" fillId="0" borderId="0" xfId="0" applyFont="1" applyFill="1" applyBorder="1" applyAlignment="1">
      <alignment vertical="center" wrapText="1"/>
    </xf>
    <xf numFmtId="43" fontId="6" fillId="0" borderId="13" xfId="42" applyFont="1" applyFill="1" applyBorder="1" applyAlignment="1">
      <alignment vertical="center"/>
    </xf>
    <xf numFmtId="0" fontId="5" fillId="0" borderId="14" xfId="0" applyFont="1" applyBorder="1" applyAlignment="1">
      <alignment vertical="center"/>
    </xf>
    <xf numFmtId="0" fontId="2" fillId="34" borderId="14" xfId="0" applyFont="1" applyFill="1" applyBorder="1" applyAlignment="1">
      <alignment vertical="center" wrapText="1"/>
    </xf>
    <xf numFmtId="0" fontId="5" fillId="0" borderId="15" xfId="0" applyFont="1" applyBorder="1" applyAlignment="1">
      <alignment vertical="center"/>
    </xf>
    <xf numFmtId="43" fontId="7" fillId="0" borderId="15" xfId="42" applyFont="1" applyBorder="1" applyAlignment="1">
      <alignment vertical="center"/>
    </xf>
    <xf numFmtId="0" fontId="2" fillId="34" borderId="16" xfId="0" applyFont="1" applyFill="1" applyBorder="1" applyAlignment="1">
      <alignment horizontal="center" vertical="center"/>
    </xf>
    <xf numFmtId="43" fontId="2" fillId="34" borderId="16" xfId="42" applyFont="1" applyFill="1" applyBorder="1" applyAlignment="1">
      <alignment horizontal="center" vertical="center" wrapText="1"/>
    </xf>
    <xf numFmtId="0" fontId="10" fillId="0" borderId="17" xfId="0" applyFont="1" applyFill="1" applyBorder="1" applyAlignment="1">
      <alignment horizontal="left" vertical="center"/>
    </xf>
    <xf numFmtId="0" fontId="10" fillId="0" borderId="14" xfId="0" applyFont="1" applyFill="1" applyBorder="1" applyAlignment="1">
      <alignment horizontal="left" vertical="center"/>
    </xf>
    <xf numFmtId="0" fontId="10" fillId="0" borderId="0" xfId="0" applyFont="1" applyAlignment="1">
      <alignment vertical="center"/>
    </xf>
    <xf numFmtId="0" fontId="10" fillId="0" borderId="18" xfId="0" applyFont="1" applyFill="1" applyBorder="1" applyAlignment="1">
      <alignment horizontal="left" vertical="center"/>
    </xf>
    <xf numFmtId="0" fontId="10" fillId="0" borderId="18" xfId="0" applyFont="1" applyFill="1" applyBorder="1" applyAlignment="1">
      <alignment horizontal="left" vertical="center" wrapText="1"/>
    </xf>
    <xf numFmtId="0" fontId="10" fillId="0" borderId="18" xfId="0" applyFont="1" applyFill="1" applyBorder="1" applyAlignment="1">
      <alignment horizontal="center" vertical="center"/>
    </xf>
    <xf numFmtId="43" fontId="10" fillId="0" borderId="18" xfId="42" applyFont="1" applyFill="1" applyBorder="1" applyAlignment="1">
      <alignment vertical="center" wrapText="1"/>
    </xf>
    <xf numFmtId="41" fontId="10" fillId="0" borderId="18" xfId="42" applyNumberFormat="1" applyFont="1" applyFill="1" applyBorder="1" applyAlignment="1">
      <alignment vertical="center"/>
    </xf>
    <xf numFmtId="43" fontId="10" fillId="35" borderId="18" xfId="42" applyFont="1" applyFill="1" applyBorder="1" applyAlignment="1">
      <alignment vertical="center"/>
    </xf>
    <xf numFmtId="43" fontId="10" fillId="35" borderId="18" xfId="42" applyFont="1" applyFill="1" applyBorder="1" applyAlignment="1">
      <alignment vertical="center" wrapText="1"/>
    </xf>
    <xf numFmtId="43" fontId="10" fillId="0" borderId="18" xfId="42" applyFont="1" applyFill="1" applyBorder="1" applyAlignment="1">
      <alignment vertical="center"/>
    </xf>
    <xf numFmtId="0" fontId="9" fillId="9" borderId="18" xfId="0" applyFont="1" applyFill="1" applyBorder="1" applyAlignment="1">
      <alignment horizontal="left" vertical="center"/>
    </xf>
    <xf numFmtId="0" fontId="9" fillId="9" borderId="0" xfId="0" applyFont="1" applyFill="1" applyAlignment="1">
      <alignment vertical="center"/>
    </xf>
    <xf numFmtId="0" fontId="10" fillId="0" borderId="17" xfId="0" applyFont="1" applyBorder="1" applyAlignment="1">
      <alignment horizontal="left" vertical="center" wrapText="1"/>
    </xf>
    <xf numFmtId="0" fontId="10" fillId="0" borderId="17" xfId="0" applyFont="1" applyFill="1" applyBorder="1" applyAlignment="1">
      <alignment horizontal="left" vertical="center" wrapText="1"/>
    </xf>
    <xf numFmtId="0" fontId="10" fillId="0" borderId="18" xfId="0" applyFont="1" applyFill="1" applyBorder="1" applyAlignment="1">
      <alignment horizontal="center" vertical="center" wrapText="1"/>
    </xf>
    <xf numFmtId="41" fontId="10" fillId="0" borderId="18" xfId="42" applyNumberFormat="1" applyFont="1" applyFill="1" applyBorder="1" applyAlignment="1">
      <alignment vertical="center" wrapText="1"/>
    </xf>
    <xf numFmtId="0" fontId="10" fillId="33" borderId="0" xfId="0" applyFont="1" applyFill="1" applyAlignment="1">
      <alignment vertical="center"/>
    </xf>
    <xf numFmtId="0" fontId="10" fillId="0" borderId="14" xfId="0" applyFont="1" applyFill="1" applyBorder="1" applyAlignment="1">
      <alignment horizontal="left" vertical="center" wrapText="1"/>
    </xf>
    <xf numFmtId="0" fontId="9" fillId="9" borderId="14" xfId="0" applyFont="1" applyFill="1" applyBorder="1" applyAlignment="1">
      <alignment vertical="center" wrapText="1"/>
    </xf>
    <xf numFmtId="0" fontId="9" fillId="9" borderId="19" xfId="0" applyFont="1" applyFill="1" applyBorder="1" applyAlignment="1">
      <alignment vertical="center" wrapText="1"/>
    </xf>
    <xf numFmtId="0" fontId="9" fillId="9" borderId="18" xfId="0" applyFont="1" applyFill="1" applyBorder="1" applyAlignment="1">
      <alignment vertical="center" wrapText="1"/>
    </xf>
    <xf numFmtId="43" fontId="9" fillId="9" borderId="18" xfId="42" applyFont="1" applyFill="1" applyBorder="1" applyAlignment="1">
      <alignment vertical="center" wrapText="1"/>
    </xf>
    <xf numFmtId="41" fontId="9" fillId="9" borderId="18" xfId="42" applyNumberFormat="1" applyFont="1" applyFill="1" applyBorder="1" applyAlignment="1">
      <alignment vertical="center" wrapText="1"/>
    </xf>
    <xf numFmtId="41" fontId="9" fillId="0" borderId="18" xfId="42" applyNumberFormat="1" applyFont="1" applyFill="1" applyBorder="1" applyAlignment="1">
      <alignment vertical="center" wrapText="1"/>
    </xf>
    <xf numFmtId="0" fontId="10" fillId="36" borderId="18" xfId="0" applyFont="1" applyFill="1" applyBorder="1" applyAlignment="1">
      <alignment horizontal="left" vertical="center" wrapText="1"/>
    </xf>
    <xf numFmtId="0" fontId="10" fillId="0" borderId="18" xfId="58" applyFont="1" applyFill="1" applyBorder="1" applyAlignment="1">
      <alignment horizontal="left" vertical="center" wrapText="1"/>
      <protection/>
    </xf>
    <xf numFmtId="43" fontId="10" fillId="17" borderId="18" xfId="42" applyFont="1" applyFill="1" applyBorder="1" applyAlignment="1">
      <alignment vertical="center"/>
    </xf>
    <xf numFmtId="165" fontId="10" fillId="0" borderId="18" xfId="45" applyNumberFormat="1" applyFont="1" applyFill="1" applyBorder="1" applyAlignment="1">
      <alignment horizontal="left" vertical="center" wrapText="1"/>
    </xf>
    <xf numFmtId="0" fontId="11" fillId="0" borderId="18" xfId="0" applyFont="1" applyFill="1" applyBorder="1" applyAlignment="1">
      <alignment horizontal="left" vertical="center" wrapText="1"/>
    </xf>
    <xf numFmtId="0" fontId="10" fillId="0" borderId="17" xfId="58" applyFont="1" applyFill="1" applyBorder="1" applyAlignment="1">
      <alignment horizontal="left" vertical="center"/>
      <protection/>
    </xf>
    <xf numFmtId="0" fontId="10" fillId="0" borderId="18" xfId="58" applyFont="1" applyFill="1" applyBorder="1" applyAlignment="1">
      <alignment horizontal="left" vertical="center"/>
      <protection/>
    </xf>
    <xf numFmtId="0" fontId="10" fillId="0" borderId="18" xfId="58" applyFont="1" applyFill="1" applyBorder="1" applyAlignment="1">
      <alignment horizontal="center" vertical="center" wrapText="1"/>
      <protection/>
    </xf>
    <xf numFmtId="0" fontId="10" fillId="0" borderId="0" xfId="0" applyFont="1" applyFill="1" applyAlignment="1">
      <alignment vertical="center"/>
    </xf>
    <xf numFmtId="43" fontId="10" fillId="17" borderId="18" xfId="42" applyFont="1" applyFill="1" applyBorder="1" applyAlignment="1">
      <alignment vertical="center" wrapText="1"/>
    </xf>
    <xf numFmtId="0" fontId="10" fillId="0" borderId="18" xfId="0" applyFont="1" applyFill="1" applyBorder="1" applyAlignment="1">
      <alignment vertical="center"/>
    </xf>
    <xf numFmtId="43" fontId="10" fillId="0" borderId="18" xfId="42" applyFont="1" applyBorder="1" applyAlignment="1">
      <alignment vertical="center"/>
    </xf>
    <xf numFmtId="0" fontId="10" fillId="0" borderId="18" xfId="0" applyFont="1" applyBorder="1" applyAlignment="1">
      <alignment vertical="center"/>
    </xf>
    <xf numFmtId="41" fontId="10" fillId="0" borderId="18" xfId="0" applyNumberFormat="1" applyFont="1" applyBorder="1" applyAlignment="1">
      <alignment vertical="center"/>
    </xf>
    <xf numFmtId="41" fontId="10" fillId="0" borderId="18" xfId="0" applyNumberFormat="1" applyFont="1" applyFill="1" applyBorder="1" applyAlignment="1">
      <alignment vertical="center"/>
    </xf>
    <xf numFmtId="0" fontId="10" fillId="36" borderId="18" xfId="58" applyFont="1" applyFill="1" applyBorder="1" applyAlignment="1">
      <alignment horizontal="left" vertical="center" wrapText="1"/>
      <protection/>
    </xf>
    <xf numFmtId="43" fontId="10" fillId="22" borderId="18" xfId="42" applyFont="1" applyFill="1" applyBorder="1" applyAlignment="1">
      <alignment vertical="center"/>
    </xf>
    <xf numFmtId="165" fontId="10" fillId="0" borderId="18" xfId="45" applyNumberFormat="1" applyFont="1" applyFill="1" applyBorder="1" applyAlignment="1">
      <alignment horizontal="left" vertical="center"/>
    </xf>
    <xf numFmtId="43" fontId="10" fillId="22" borderId="18" xfId="42" applyFont="1" applyFill="1" applyBorder="1" applyAlignment="1">
      <alignment vertical="center" wrapText="1"/>
    </xf>
    <xf numFmtId="0" fontId="10" fillId="33" borderId="17" xfId="0" applyFont="1" applyFill="1" applyBorder="1" applyAlignment="1">
      <alignment horizontal="left" vertical="center" wrapText="1"/>
    </xf>
    <xf numFmtId="0" fontId="10" fillId="33" borderId="17" xfId="0" applyFont="1" applyFill="1" applyBorder="1" applyAlignment="1">
      <alignment horizontal="left" vertical="center"/>
    </xf>
    <xf numFmtId="0" fontId="10" fillId="33" borderId="18" xfId="0" applyFont="1" applyFill="1" applyBorder="1" applyAlignment="1">
      <alignment horizontal="left" vertical="center" wrapText="1"/>
    </xf>
    <xf numFmtId="0" fontId="10" fillId="33" borderId="18" xfId="0" applyFont="1" applyFill="1" applyBorder="1" applyAlignment="1">
      <alignment horizontal="center" vertical="center" wrapText="1"/>
    </xf>
    <xf numFmtId="43" fontId="10" fillId="33" borderId="18" xfId="42" applyFont="1" applyFill="1" applyBorder="1" applyAlignment="1">
      <alignment vertical="center" wrapText="1"/>
    </xf>
    <xf numFmtId="41" fontId="10" fillId="33" borderId="18" xfId="42" applyNumberFormat="1" applyFont="1" applyFill="1" applyBorder="1" applyAlignment="1">
      <alignment vertical="center" wrapText="1"/>
    </xf>
    <xf numFmtId="43" fontId="10" fillId="33" borderId="18" xfId="42" applyFont="1" applyFill="1" applyBorder="1" applyAlignment="1">
      <alignment vertical="center"/>
    </xf>
    <xf numFmtId="41" fontId="10" fillId="22" borderId="18" xfId="42" applyNumberFormat="1" applyFont="1" applyFill="1" applyBorder="1" applyAlignment="1">
      <alignment vertical="center" wrapText="1"/>
    </xf>
    <xf numFmtId="43" fontId="10" fillId="0" borderId="18" xfId="45" applyNumberFormat="1" applyFont="1" applyFill="1" applyBorder="1" applyAlignment="1">
      <alignment horizontal="left" vertical="center" wrapText="1"/>
    </xf>
    <xf numFmtId="0" fontId="7" fillId="0" borderId="0" xfId="0" applyFont="1" applyBorder="1" applyAlignment="1">
      <alignment vertical="center"/>
    </xf>
    <xf numFmtId="0" fontId="10" fillId="0" borderId="18" xfId="0" applyFont="1" applyFill="1" applyBorder="1" applyAlignment="1">
      <alignment vertical="center" wrapText="1"/>
    </xf>
    <xf numFmtId="0" fontId="10" fillId="0" borderId="18" xfId="58" applyFont="1" applyFill="1" applyBorder="1" applyAlignment="1">
      <alignment vertical="center" wrapText="1"/>
      <protection/>
    </xf>
    <xf numFmtId="41" fontId="5" fillId="0" borderId="0" xfId="42" applyNumberFormat="1" applyFont="1" applyAlignment="1">
      <alignment vertical="center"/>
    </xf>
    <xf numFmtId="41" fontId="6" fillId="0" borderId="0" xfId="0" applyNumberFormat="1" applyFont="1" applyFill="1" applyBorder="1" applyAlignment="1">
      <alignment horizontal="center" vertical="center" wrapText="1"/>
    </xf>
    <xf numFmtId="41" fontId="6" fillId="34" borderId="10" xfId="42" applyNumberFormat="1" applyFont="1" applyFill="1" applyBorder="1" applyAlignment="1">
      <alignment vertical="center"/>
    </xf>
    <xf numFmtId="41" fontId="7" fillId="0" borderId="0" xfId="42" applyNumberFormat="1" applyFont="1" applyBorder="1" applyAlignment="1">
      <alignment vertical="center"/>
    </xf>
    <xf numFmtId="41" fontId="2" fillId="34" borderId="16" xfId="42" applyNumberFormat="1"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13" fillId="0" borderId="0" xfId="0" applyFont="1" applyAlignment="1">
      <alignment horizontal="right" indent="1"/>
    </xf>
    <xf numFmtId="0" fontId="14" fillId="0" borderId="0" xfId="0" applyFont="1" applyAlignment="1">
      <alignment/>
    </xf>
    <xf numFmtId="0" fontId="5" fillId="0" borderId="0" xfId="0" applyFont="1" applyAlignment="1">
      <alignment vertical="top"/>
    </xf>
    <xf numFmtId="0" fontId="5" fillId="0" borderId="0" xfId="0" applyFont="1" applyAlignment="1">
      <alignment/>
    </xf>
    <xf numFmtId="0" fontId="58" fillId="0" borderId="0" xfId="0" applyFont="1" applyBorder="1" applyAlignment="1">
      <alignment/>
    </xf>
    <xf numFmtId="0" fontId="5" fillId="34" borderId="20" xfId="0" applyFont="1" applyFill="1" applyBorder="1" applyAlignment="1">
      <alignment horizontal="left" vertical="center" wrapText="1"/>
    </xf>
    <xf numFmtId="0" fontId="5" fillId="34" borderId="21" xfId="0" applyFont="1" applyFill="1" applyBorder="1" applyAlignment="1">
      <alignment horizontal="left" vertical="center" wrapText="1"/>
    </xf>
    <xf numFmtId="43" fontId="5" fillId="0" borderId="20" xfId="42" applyFont="1" applyFill="1" applyBorder="1" applyAlignment="1">
      <alignment vertical="center"/>
    </xf>
    <xf numFmtId="43" fontId="5" fillId="0" borderId="21" xfId="42" applyFont="1" applyBorder="1" applyAlignment="1">
      <alignment vertical="center"/>
    </xf>
    <xf numFmtId="0" fontId="17" fillId="0" borderId="21" xfId="0" applyFont="1" applyBorder="1" applyAlignment="1">
      <alignment/>
    </xf>
    <xf numFmtId="0" fontId="18" fillId="0" borderId="22" xfId="0" applyFont="1" applyFill="1" applyBorder="1" applyAlignment="1">
      <alignment horizontal="center"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43" fontId="5" fillId="0" borderId="23" xfId="42" applyFont="1" applyFill="1" applyBorder="1" applyAlignment="1">
      <alignment vertical="center"/>
    </xf>
    <xf numFmtId="43" fontId="5" fillId="0" borderId="24" xfId="42" applyFont="1" applyBorder="1" applyAlignment="1">
      <alignment vertical="center"/>
    </xf>
    <xf numFmtId="0" fontId="17" fillId="0" borderId="24" xfId="0" applyFont="1" applyBorder="1" applyAlignment="1">
      <alignment/>
    </xf>
    <xf numFmtId="0" fontId="18" fillId="0" borderId="25" xfId="0" applyFont="1" applyFill="1" applyBorder="1" applyAlignment="1">
      <alignment horizontal="center" wrapText="1"/>
    </xf>
    <xf numFmtId="43" fontId="5" fillId="0" borderId="26" xfId="42" applyFont="1" applyFill="1" applyBorder="1" applyAlignment="1">
      <alignment vertical="center"/>
    </xf>
    <xf numFmtId="43" fontId="5" fillId="0" borderId="27" xfId="42" applyFont="1" applyBorder="1" applyAlignment="1">
      <alignment vertical="center"/>
    </xf>
    <xf numFmtId="0" fontId="17" fillId="0" borderId="27" xfId="0" applyFont="1" applyBorder="1" applyAlignment="1">
      <alignment/>
    </xf>
    <xf numFmtId="0" fontId="18" fillId="0" borderId="28" xfId="0" applyFont="1" applyFill="1" applyBorder="1" applyAlignment="1">
      <alignment wrapText="1"/>
    </xf>
    <xf numFmtId="0" fontId="5" fillId="34" borderId="23" xfId="0" applyFont="1" applyFill="1" applyBorder="1" applyAlignment="1">
      <alignment horizontal="left" vertical="center" wrapText="1"/>
    </xf>
    <xf numFmtId="0" fontId="5" fillId="34" borderId="24" xfId="0" applyFont="1" applyFill="1" applyBorder="1" applyAlignment="1">
      <alignment horizontal="left" vertical="center" wrapText="1"/>
    </xf>
    <xf numFmtId="0" fontId="5" fillId="34" borderId="26" xfId="0" applyFont="1" applyFill="1" applyBorder="1" applyAlignment="1">
      <alignment horizontal="left" vertical="center" wrapText="1"/>
    </xf>
    <xf numFmtId="0" fontId="5" fillId="34" borderId="27" xfId="0" applyFont="1" applyFill="1" applyBorder="1" applyAlignment="1">
      <alignment horizontal="left" vertical="center" wrapText="1"/>
    </xf>
    <xf numFmtId="0" fontId="2" fillId="34" borderId="17" xfId="0" applyFont="1" applyFill="1" applyBorder="1" applyAlignment="1">
      <alignment horizontal="center" vertical="center" wrapText="1"/>
    </xf>
    <xf numFmtId="0" fontId="2" fillId="34" borderId="29" xfId="0" applyFont="1" applyFill="1" applyBorder="1" applyAlignment="1">
      <alignment horizontal="center" vertical="center" wrapText="1"/>
    </xf>
    <xf numFmtId="0" fontId="2" fillId="34" borderId="30"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2" fillId="34" borderId="16" xfId="0" applyFont="1" applyFill="1" applyBorder="1" applyAlignment="1">
      <alignment horizontal="center" vertical="center" wrapText="1"/>
    </xf>
    <xf numFmtId="43" fontId="9" fillId="34" borderId="15" xfId="42" applyFont="1" applyFill="1" applyBorder="1" applyAlignment="1">
      <alignment horizontal="center" vertical="center"/>
    </xf>
    <xf numFmtId="0" fontId="2" fillId="34" borderId="31" xfId="0" applyFont="1" applyFill="1" applyBorder="1" applyAlignment="1">
      <alignment horizontal="center" vertical="center" wrapText="1"/>
    </xf>
    <xf numFmtId="0" fontId="2" fillId="34" borderId="32"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6" fillId="34" borderId="33" xfId="0" applyFont="1" applyFill="1" applyBorder="1" applyAlignment="1">
      <alignment horizontal="center" vertical="center" wrapText="1"/>
    </xf>
    <xf numFmtId="43" fontId="6" fillId="0" borderId="12" xfId="42" applyFont="1" applyFill="1" applyBorder="1" applyAlignment="1">
      <alignment horizontal="center" vertical="center"/>
    </xf>
    <xf numFmtId="43" fontId="6" fillId="0" borderId="33" xfId="42" applyFont="1" applyFill="1" applyBorder="1" applyAlignment="1">
      <alignment horizontal="center" vertical="center"/>
    </xf>
    <xf numFmtId="0" fontId="2" fillId="34" borderId="15" xfId="0" applyFont="1" applyFill="1" applyBorder="1" applyAlignment="1">
      <alignment vertical="center" wrapText="1"/>
    </xf>
    <xf numFmtId="0" fontId="2" fillId="34" borderId="16" xfId="0" applyFont="1" applyFill="1" applyBorder="1" applyAlignment="1">
      <alignment vertical="center" wrapText="1"/>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85725</xdr:rowOff>
    </xdr:from>
    <xdr:to>
      <xdr:col>16</xdr:col>
      <xdr:colOff>171450</xdr:colOff>
      <xdr:row>1</xdr:row>
      <xdr:rowOff>285750</xdr:rowOff>
    </xdr:to>
    <xdr:sp>
      <xdr:nvSpPr>
        <xdr:cNvPr id="1" name="TextBox 1"/>
        <xdr:cNvSpPr txBox="1">
          <a:spLocks noChangeArrowheads="1"/>
        </xdr:cNvSpPr>
      </xdr:nvSpPr>
      <xdr:spPr>
        <a:xfrm>
          <a:off x="990600" y="85725"/>
          <a:ext cx="17678400" cy="5429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54</xdr:row>
      <xdr:rowOff>0</xdr:rowOff>
    </xdr:from>
    <xdr:ext cx="12306300" cy="3971925"/>
    <xdr:sp>
      <xdr:nvSpPr>
        <xdr:cNvPr id="2" name="Text Box 2"/>
        <xdr:cNvSpPr txBox="1">
          <a:spLocks noChangeArrowheads="1"/>
        </xdr:cNvSpPr>
      </xdr:nvSpPr>
      <xdr:spPr>
        <a:xfrm>
          <a:off x="971550" y="30403800"/>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0</xdr:row>
      <xdr:rowOff>57150</xdr:rowOff>
    </xdr:from>
    <xdr:to>
      <xdr:col>16</xdr:col>
      <xdr:colOff>171450</xdr:colOff>
      <xdr:row>1</xdr:row>
      <xdr:rowOff>247650</xdr:rowOff>
    </xdr:to>
    <xdr:sp>
      <xdr:nvSpPr>
        <xdr:cNvPr id="1" name="TextBox 1"/>
        <xdr:cNvSpPr txBox="1">
          <a:spLocks noChangeArrowheads="1"/>
        </xdr:cNvSpPr>
      </xdr:nvSpPr>
      <xdr:spPr>
        <a:xfrm>
          <a:off x="1000125" y="5715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78</xdr:row>
      <xdr:rowOff>0</xdr:rowOff>
    </xdr:from>
    <xdr:ext cx="12306300" cy="3962400"/>
    <xdr:sp>
      <xdr:nvSpPr>
        <xdr:cNvPr id="2" name="Text Box 2"/>
        <xdr:cNvSpPr txBox="1">
          <a:spLocks noChangeArrowheads="1"/>
        </xdr:cNvSpPr>
      </xdr:nvSpPr>
      <xdr:spPr>
        <a:xfrm>
          <a:off x="971550" y="412718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95250</xdr:rowOff>
    </xdr:from>
    <xdr:to>
      <xdr:col>16</xdr:col>
      <xdr:colOff>152400</xdr:colOff>
      <xdr:row>1</xdr:row>
      <xdr:rowOff>285750</xdr:rowOff>
    </xdr:to>
    <xdr:sp>
      <xdr:nvSpPr>
        <xdr:cNvPr id="1" name="TextBox 1"/>
        <xdr:cNvSpPr txBox="1">
          <a:spLocks noChangeArrowheads="1"/>
        </xdr:cNvSpPr>
      </xdr:nvSpPr>
      <xdr:spPr>
        <a:xfrm>
          <a:off x="971550" y="95250"/>
          <a:ext cx="17678400"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oneCellAnchor>
    <xdr:from>
      <xdr:col>4</xdr:col>
      <xdr:colOff>0</xdr:colOff>
      <xdr:row>41</xdr:row>
      <xdr:rowOff>0</xdr:rowOff>
    </xdr:from>
    <xdr:ext cx="12306300" cy="3971925"/>
    <xdr:sp>
      <xdr:nvSpPr>
        <xdr:cNvPr id="2" name="Text Box 2"/>
        <xdr:cNvSpPr txBox="1">
          <a:spLocks noChangeArrowheads="1"/>
        </xdr:cNvSpPr>
      </xdr:nvSpPr>
      <xdr:spPr>
        <a:xfrm>
          <a:off x="971550" y="17802225"/>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52</xdr:row>
      <xdr:rowOff>0</xdr:rowOff>
    </xdr:from>
    <xdr:ext cx="12306300" cy="3962400"/>
    <xdr:sp>
      <xdr:nvSpPr>
        <xdr:cNvPr id="1" name="Text Box 2"/>
        <xdr:cNvSpPr txBox="1">
          <a:spLocks noChangeArrowheads="1"/>
        </xdr:cNvSpPr>
      </xdr:nvSpPr>
      <xdr:spPr>
        <a:xfrm>
          <a:off x="971550" y="302799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5</xdr:col>
      <xdr:colOff>104775</xdr:colOff>
      <xdr:row>0</xdr:row>
      <xdr:rowOff>133350</xdr:rowOff>
    </xdr:from>
    <xdr:to>
      <xdr:col>16</xdr:col>
      <xdr:colOff>247650</xdr:colOff>
      <xdr:row>1</xdr:row>
      <xdr:rowOff>323850</xdr:rowOff>
    </xdr:to>
    <xdr:sp>
      <xdr:nvSpPr>
        <xdr:cNvPr id="2" name="TextBox 3"/>
        <xdr:cNvSpPr txBox="1">
          <a:spLocks noChangeArrowheads="1"/>
        </xdr:cNvSpPr>
      </xdr:nvSpPr>
      <xdr:spPr>
        <a:xfrm>
          <a:off x="1076325" y="133350"/>
          <a:ext cx="17668875" cy="53340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67</xdr:row>
      <xdr:rowOff>0</xdr:rowOff>
    </xdr:from>
    <xdr:ext cx="12306300" cy="3971925"/>
    <xdr:sp>
      <xdr:nvSpPr>
        <xdr:cNvPr id="1" name="Text Box 2"/>
        <xdr:cNvSpPr txBox="1">
          <a:spLocks noChangeArrowheads="1"/>
        </xdr:cNvSpPr>
      </xdr:nvSpPr>
      <xdr:spPr>
        <a:xfrm>
          <a:off x="971550" y="30165675"/>
          <a:ext cx="12306300" cy="397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952500</xdr:colOff>
      <xdr:row>0</xdr:row>
      <xdr:rowOff>133350</xdr:rowOff>
    </xdr:from>
    <xdr:to>
      <xdr:col>15</xdr:col>
      <xdr:colOff>1085850</xdr:colOff>
      <xdr:row>1</xdr:row>
      <xdr:rowOff>371475</xdr:rowOff>
    </xdr:to>
    <xdr:sp>
      <xdr:nvSpPr>
        <xdr:cNvPr id="2" name="TextBox 3"/>
        <xdr:cNvSpPr txBox="1">
          <a:spLocks noChangeArrowheads="1"/>
        </xdr:cNvSpPr>
      </xdr:nvSpPr>
      <xdr:spPr>
        <a:xfrm>
          <a:off x="952500" y="133350"/>
          <a:ext cx="17668875" cy="58102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34</xdr:row>
      <xdr:rowOff>0</xdr:rowOff>
    </xdr:from>
    <xdr:ext cx="12306300" cy="3962400"/>
    <xdr:sp>
      <xdr:nvSpPr>
        <xdr:cNvPr id="1" name="Text Box 2"/>
        <xdr:cNvSpPr txBox="1">
          <a:spLocks noChangeArrowheads="1"/>
        </xdr:cNvSpPr>
      </xdr:nvSpPr>
      <xdr:spPr>
        <a:xfrm>
          <a:off x="971550" y="1770697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952500</xdr:colOff>
      <xdr:row>0</xdr:row>
      <xdr:rowOff>123825</xdr:rowOff>
    </xdr:from>
    <xdr:to>
      <xdr:col>16</xdr:col>
      <xdr:colOff>123825</xdr:colOff>
      <xdr:row>1</xdr:row>
      <xdr:rowOff>333375</xdr:rowOff>
    </xdr:to>
    <xdr:sp>
      <xdr:nvSpPr>
        <xdr:cNvPr id="2" name="TextBox 4"/>
        <xdr:cNvSpPr txBox="1">
          <a:spLocks noChangeArrowheads="1"/>
        </xdr:cNvSpPr>
      </xdr:nvSpPr>
      <xdr:spPr>
        <a:xfrm>
          <a:off x="952500" y="123825"/>
          <a:ext cx="17668875" cy="55245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77</xdr:row>
      <xdr:rowOff>0</xdr:rowOff>
    </xdr:from>
    <xdr:ext cx="12306300" cy="3962400"/>
    <xdr:sp>
      <xdr:nvSpPr>
        <xdr:cNvPr id="1" name="Text Box 2"/>
        <xdr:cNvSpPr txBox="1">
          <a:spLocks noChangeArrowheads="1"/>
        </xdr:cNvSpPr>
      </xdr:nvSpPr>
      <xdr:spPr>
        <a:xfrm>
          <a:off x="971550" y="46682025"/>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4</xdr:col>
      <xdr:colOff>0</xdr:colOff>
      <xdr:row>0</xdr:row>
      <xdr:rowOff>104775</xdr:rowOff>
    </xdr:from>
    <xdr:to>
      <xdr:col>16</xdr:col>
      <xdr:colOff>9525</xdr:colOff>
      <xdr:row>1</xdr:row>
      <xdr:rowOff>314325</xdr:rowOff>
    </xdr:to>
    <xdr:sp>
      <xdr:nvSpPr>
        <xdr:cNvPr id="2" name="TextBox 3"/>
        <xdr:cNvSpPr txBox="1">
          <a:spLocks noChangeArrowheads="1"/>
        </xdr:cNvSpPr>
      </xdr:nvSpPr>
      <xdr:spPr>
        <a:xfrm>
          <a:off x="971550" y="104775"/>
          <a:ext cx="17668875" cy="552450"/>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66</xdr:row>
      <xdr:rowOff>0</xdr:rowOff>
    </xdr:from>
    <xdr:ext cx="12306300" cy="3962400"/>
    <xdr:sp>
      <xdr:nvSpPr>
        <xdr:cNvPr id="1" name="Text Box 2"/>
        <xdr:cNvSpPr txBox="1">
          <a:spLocks noChangeArrowheads="1"/>
        </xdr:cNvSpPr>
      </xdr:nvSpPr>
      <xdr:spPr>
        <a:xfrm>
          <a:off x="971550" y="30956250"/>
          <a:ext cx="12306300" cy="39624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1" i="1" u="none" baseline="0">
              <a:solidFill>
                <a:srgbClr val="000000"/>
              </a:solidFill>
              <a:latin typeface="Maiandra GD"/>
              <a:ea typeface="Maiandra GD"/>
              <a:cs typeface="Maiandra GD"/>
            </a:rPr>
            <a:t>Definitions: Research &amp; Experimental Development (R&amp;D)</a:t>
          </a:r>
          <a:r>
            <a:rPr lang="en-US" cap="none" sz="1600" b="0" i="1" u="none" baseline="0">
              <a:solidFill>
                <a:srgbClr val="000000"/>
              </a:solidFill>
              <a:latin typeface="Maiandra GD"/>
              <a:ea typeface="Maiandra GD"/>
              <a:cs typeface="Maiandra GD"/>
            </a:rPr>
            <a: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Research &amp; Experimental Development (R&amp;D)</a:t>
          </a:r>
          <a:r>
            <a:rPr lang="en-US" cap="none" sz="1600" b="0" i="0" u="none" baseline="0">
              <a:solidFill>
                <a:srgbClr val="000000"/>
              </a:solidFill>
              <a:latin typeface="Maiandra GD"/>
              <a:ea typeface="Maiandra GD"/>
              <a:cs typeface="Maiandra GD"/>
            </a:rPr>
            <a:t> comprise creative work undertaken on a systematic basis in order to increase the stock of knowledge, including knowledge of humanity, culture and society, and the use of this stock of knowledge to devise new applications. The term R&amp;D covers three activities: Basic Research, Applied Research and Experimental Development.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B - Basic Research (Pure, Strategic &amp; Expedient) </a:t>
          </a:r>
          <a:r>
            <a:rPr lang="en-US" cap="none" sz="1600" b="0" i="0" u="none" baseline="0">
              <a:solidFill>
                <a:srgbClr val="000000"/>
              </a:solidFill>
              <a:latin typeface="Maiandra GD"/>
              <a:ea typeface="Maiandra GD"/>
              <a:cs typeface="Maiandra GD"/>
            </a:rPr>
            <a:t>is experimental or theoretical work undertaken primarily to acquire new knowledge of the underlying foundation of phenomena and observable facts, without any particular application or use in view.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AR - Applied Research </a:t>
          </a:r>
          <a:r>
            <a:rPr lang="en-US" cap="none" sz="1600" b="0" i="0" u="none" baseline="0">
              <a:solidFill>
                <a:srgbClr val="000000"/>
              </a:solidFill>
              <a:latin typeface="Maiandra GD"/>
              <a:ea typeface="Maiandra GD"/>
              <a:cs typeface="Maiandra GD"/>
            </a:rPr>
            <a:t>is also original investigation undertaken in order to acquire new knowledge. It is, however, directed primarily towards a specific practical aim or objective.
</a:t>
          </a:r>
          <a:r>
            <a:rPr lang="en-US" cap="none" sz="1600" b="0" i="0" u="none" baseline="0">
              <a:solidFill>
                <a:srgbClr val="000000"/>
              </a:solidFill>
              <a:latin typeface="Maiandra GD"/>
              <a:ea typeface="Maiandra GD"/>
              <a:cs typeface="Maiandra GD"/>
            </a:rPr>
            <a:t>
</a:t>
          </a:r>
          <a:r>
            <a:rPr lang="en-US" cap="none" sz="1600" b="1" i="0" u="none" baseline="0">
              <a:solidFill>
                <a:srgbClr val="000000"/>
              </a:solidFill>
              <a:latin typeface="Maiandra GD"/>
              <a:ea typeface="Maiandra GD"/>
              <a:cs typeface="Maiandra GD"/>
            </a:rPr>
            <a:t>ED - Experimental Development </a:t>
          </a:r>
          <a:r>
            <a:rPr lang="en-US" cap="none" sz="1600" b="0" i="0" u="none" baseline="0">
              <a:solidFill>
                <a:srgbClr val="000000"/>
              </a:solidFill>
              <a:latin typeface="Maiandra GD"/>
              <a:ea typeface="Maiandra GD"/>
              <a:cs typeface="Maiandra GD"/>
            </a:rPr>
            <a:t>is systematic work, drawing on existing knowledge gained from research and/or practical experience, which is directed to producing new materials, products or devices, to installing new processes, systems and services, or to improving substantially those already produced or installed.
</a:t>
          </a:r>
        </a:p>
      </xdr:txBody>
    </xdr:sp>
    <xdr:clientData/>
  </xdr:oneCellAnchor>
  <xdr:twoCellAnchor>
    <xdr:from>
      <xdr:col>3</xdr:col>
      <xdr:colOff>914400</xdr:colOff>
      <xdr:row>0</xdr:row>
      <xdr:rowOff>257175</xdr:rowOff>
    </xdr:from>
    <xdr:to>
      <xdr:col>16</xdr:col>
      <xdr:colOff>85725</xdr:colOff>
      <xdr:row>1</xdr:row>
      <xdr:rowOff>438150</xdr:rowOff>
    </xdr:to>
    <xdr:sp>
      <xdr:nvSpPr>
        <xdr:cNvPr id="2" name="TextBox 3"/>
        <xdr:cNvSpPr txBox="1">
          <a:spLocks noChangeArrowheads="1"/>
        </xdr:cNvSpPr>
      </xdr:nvSpPr>
      <xdr:spPr>
        <a:xfrm>
          <a:off x="914400" y="257175"/>
          <a:ext cx="17668875" cy="523875"/>
        </a:xfrm>
        <a:prstGeom prst="rect">
          <a:avLst/>
        </a:prstGeom>
        <a:solidFill>
          <a:srgbClr val="95B3D7"/>
        </a:solidFill>
        <a:ln w="9525" cmpd="sng">
          <a:solidFill>
            <a:srgbClr val="000000"/>
          </a:solidFill>
          <a:headEnd type="none"/>
          <a:tailEnd type="none"/>
        </a:ln>
      </xdr:spPr>
      <xdr:txBody>
        <a:bodyPr vertOverflow="clip" wrap="square" anchor="ctr"/>
        <a:p>
          <a:pPr algn="ctr">
            <a:defRPr/>
          </a:pPr>
          <a:r>
            <a:rPr lang="en-US" cap="none" sz="2000" b="1" i="0" u="none" baseline="0">
              <a:solidFill>
                <a:srgbClr val="000000"/>
              </a:solidFill>
            </a:rPr>
            <a:t>Note  :         This provide the information received for the year  2013.  Kindly update for 2014 including all other new Projects relevant for the year  2014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75"/>
  <sheetViews>
    <sheetView view="pageBreakPreview" zoomScale="80" zoomScaleNormal="85" zoomScaleSheetLayoutView="80" zoomScalePageLayoutView="0" workbookViewId="0" topLeftCell="D61">
      <selection activeCell="D4" sqref="D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34.5" customHeight="1" thickBot="1"/>
    <row r="3" spans="6:21" ht="30"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547</v>
      </c>
      <c r="G5" s="14" t="s">
        <v>160</v>
      </c>
      <c r="L5" s="16" t="s">
        <v>6</v>
      </c>
      <c r="M5" s="124" t="s">
        <v>259</v>
      </c>
      <c r="N5" s="124"/>
      <c r="O5" s="124"/>
      <c r="P5" s="125"/>
      <c r="Q5" s="19"/>
    </row>
    <row r="6" spans="7:20" ht="27"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49.5" customHeight="1" thickBot="1" thickTop="1">
      <c r="A9" s="39" t="s">
        <v>524</v>
      </c>
      <c r="B9" s="26" t="s">
        <v>259</v>
      </c>
      <c r="C9" s="27" t="s">
        <v>538</v>
      </c>
      <c r="D9" s="30" t="s">
        <v>19</v>
      </c>
      <c r="E9" s="30"/>
      <c r="F9" s="30" t="s">
        <v>32</v>
      </c>
      <c r="G9" s="30" t="s">
        <v>260</v>
      </c>
      <c r="H9" s="30" t="s">
        <v>24</v>
      </c>
      <c r="I9" s="30"/>
      <c r="J9" s="30"/>
      <c r="K9" s="41"/>
      <c r="L9" s="42"/>
      <c r="M9" s="33"/>
      <c r="N9" s="33">
        <f aca="true" t="shared" si="0" ref="N9:N26">SUM(L9:M9)</f>
        <v>0</v>
      </c>
      <c r="O9" s="34"/>
      <c r="P9" s="34"/>
      <c r="Q9" s="34"/>
      <c r="R9" s="32"/>
      <c r="S9" s="32">
        <v>400000</v>
      </c>
      <c r="T9" s="35">
        <f aca="true" t="shared" si="1" ref="T9:T30">SUM(R9:S9)</f>
        <v>400000</v>
      </c>
      <c r="U9" s="30" t="s">
        <v>261</v>
      </c>
      <c r="V9" s="43" t="str">
        <f aca="true" t="shared" si="2" ref="V9:V22">IF(T9&gt;N9,"Invalid","OK")</f>
        <v>Invalid</v>
      </c>
    </row>
    <row r="10" spans="1:22" s="59" customFormat="1" ht="49.5" customHeight="1" thickBot="1" thickTop="1">
      <c r="A10" s="40" t="s">
        <v>524</v>
      </c>
      <c r="B10" s="26" t="s">
        <v>259</v>
      </c>
      <c r="C10" s="27" t="s">
        <v>538</v>
      </c>
      <c r="D10" s="30" t="s">
        <v>19</v>
      </c>
      <c r="E10" s="30"/>
      <c r="F10" s="30" t="s">
        <v>32</v>
      </c>
      <c r="G10" s="30" t="s">
        <v>262</v>
      </c>
      <c r="H10" s="30" t="s">
        <v>24</v>
      </c>
      <c r="I10" s="30"/>
      <c r="J10" s="30"/>
      <c r="K10" s="41"/>
      <c r="L10" s="42"/>
      <c r="M10" s="33"/>
      <c r="N10" s="33">
        <f t="shared" si="0"/>
        <v>0</v>
      </c>
      <c r="O10" s="34"/>
      <c r="P10" s="34"/>
      <c r="Q10" s="34"/>
      <c r="R10" s="32"/>
      <c r="S10" s="32">
        <v>602660.8</v>
      </c>
      <c r="T10" s="35">
        <f t="shared" si="1"/>
        <v>602660.8</v>
      </c>
      <c r="U10" s="30" t="s">
        <v>263</v>
      </c>
      <c r="V10" s="43" t="str">
        <f t="shared" si="2"/>
        <v>Invalid</v>
      </c>
    </row>
    <row r="11" spans="1:22" s="28" customFormat="1" ht="49.5" customHeight="1" thickBot="1" thickTop="1">
      <c r="A11" s="39" t="s">
        <v>524</v>
      </c>
      <c r="B11" s="26" t="s">
        <v>259</v>
      </c>
      <c r="C11" s="27" t="s">
        <v>538</v>
      </c>
      <c r="D11" s="30" t="s">
        <v>19</v>
      </c>
      <c r="E11" s="30"/>
      <c r="F11" s="30" t="s">
        <v>15</v>
      </c>
      <c r="G11" s="30" t="s">
        <v>264</v>
      </c>
      <c r="H11" s="30" t="s">
        <v>24</v>
      </c>
      <c r="I11" s="30"/>
      <c r="J11" s="30"/>
      <c r="K11" s="41"/>
      <c r="L11" s="42"/>
      <c r="M11" s="33"/>
      <c r="N11" s="33">
        <f t="shared" si="0"/>
        <v>0</v>
      </c>
      <c r="O11" s="34"/>
      <c r="P11" s="34"/>
      <c r="Q11" s="34"/>
      <c r="R11" s="32"/>
      <c r="S11" s="32">
        <v>10500</v>
      </c>
      <c r="T11" s="35">
        <f t="shared" si="1"/>
        <v>10500</v>
      </c>
      <c r="U11" s="30" t="s">
        <v>265</v>
      </c>
      <c r="V11" s="43" t="str">
        <f t="shared" si="2"/>
        <v>Invalid</v>
      </c>
    </row>
    <row r="12" spans="1:22" s="28" customFormat="1" ht="59.25" customHeight="1" thickBot="1" thickTop="1">
      <c r="A12" s="39" t="s">
        <v>524</v>
      </c>
      <c r="B12" s="26" t="s">
        <v>259</v>
      </c>
      <c r="C12" s="27" t="s">
        <v>538</v>
      </c>
      <c r="D12" s="30" t="s">
        <v>19</v>
      </c>
      <c r="E12" s="30"/>
      <c r="F12" s="30" t="s">
        <v>266</v>
      </c>
      <c r="G12" s="30" t="s">
        <v>267</v>
      </c>
      <c r="H12" s="30" t="s">
        <v>24</v>
      </c>
      <c r="I12" s="30"/>
      <c r="J12" s="30"/>
      <c r="K12" s="41"/>
      <c r="L12" s="42">
        <v>9168000</v>
      </c>
      <c r="M12" s="33"/>
      <c r="N12" s="33">
        <f t="shared" si="0"/>
        <v>9168000</v>
      </c>
      <c r="O12" s="34"/>
      <c r="P12" s="34"/>
      <c r="Q12" s="34"/>
      <c r="R12" s="32">
        <v>949452</v>
      </c>
      <c r="S12" s="62"/>
      <c r="T12" s="35">
        <f t="shared" si="1"/>
        <v>949452</v>
      </c>
      <c r="U12" s="30" t="s">
        <v>268</v>
      </c>
      <c r="V12" s="43" t="str">
        <f t="shared" si="2"/>
        <v>OK</v>
      </c>
    </row>
    <row r="13" spans="1:22" s="28" customFormat="1" ht="49.5" customHeight="1" thickBot="1" thickTop="1">
      <c r="A13" s="39" t="s">
        <v>524</v>
      </c>
      <c r="B13" s="26" t="s">
        <v>259</v>
      </c>
      <c r="C13" s="27" t="s">
        <v>538</v>
      </c>
      <c r="D13" s="30" t="s">
        <v>19</v>
      </c>
      <c r="E13" s="30"/>
      <c r="F13" s="30" t="s">
        <v>38</v>
      </c>
      <c r="G13" s="30" t="s">
        <v>269</v>
      </c>
      <c r="H13" s="30"/>
      <c r="I13" s="30"/>
      <c r="J13" s="30"/>
      <c r="K13" s="41"/>
      <c r="L13" s="42"/>
      <c r="M13" s="33">
        <v>75000</v>
      </c>
      <c r="N13" s="33">
        <f t="shared" si="0"/>
        <v>75000</v>
      </c>
      <c r="O13" s="34"/>
      <c r="P13" s="34"/>
      <c r="Q13" s="34"/>
      <c r="R13" s="32"/>
      <c r="S13" s="53">
        <v>75000</v>
      </c>
      <c r="T13" s="35">
        <f t="shared" si="1"/>
        <v>75000</v>
      </c>
      <c r="U13" s="29" t="s">
        <v>270</v>
      </c>
      <c r="V13" s="43" t="str">
        <f t="shared" si="2"/>
        <v>OK</v>
      </c>
    </row>
    <row r="14" spans="1:22" s="28" customFormat="1" ht="70.5" customHeight="1" thickBot="1" thickTop="1">
      <c r="A14" s="39" t="s">
        <v>524</v>
      </c>
      <c r="B14" s="26" t="s">
        <v>259</v>
      </c>
      <c r="C14" s="27" t="s">
        <v>538</v>
      </c>
      <c r="D14" s="30" t="s">
        <v>19</v>
      </c>
      <c r="E14" s="30"/>
      <c r="F14" s="30" t="s">
        <v>38</v>
      </c>
      <c r="G14" s="30" t="s">
        <v>271</v>
      </c>
      <c r="H14" s="30"/>
      <c r="I14" s="30"/>
      <c r="J14" s="30"/>
      <c r="K14" s="41"/>
      <c r="L14" s="42"/>
      <c r="M14" s="33">
        <v>76060</v>
      </c>
      <c r="N14" s="33">
        <f t="shared" si="0"/>
        <v>76060</v>
      </c>
      <c r="O14" s="34"/>
      <c r="P14" s="34"/>
      <c r="Q14" s="34"/>
      <c r="R14" s="32"/>
      <c r="S14" s="53">
        <v>76060</v>
      </c>
      <c r="T14" s="35">
        <f t="shared" si="1"/>
        <v>76060</v>
      </c>
      <c r="U14" s="29" t="s">
        <v>272</v>
      </c>
      <c r="V14" s="43" t="str">
        <f t="shared" si="2"/>
        <v>OK</v>
      </c>
    </row>
    <row r="15" spans="1:22" s="28" customFormat="1" ht="49.5" customHeight="1" thickBot="1" thickTop="1">
      <c r="A15" s="39" t="s">
        <v>524</v>
      </c>
      <c r="B15" s="26" t="s">
        <v>259</v>
      </c>
      <c r="C15" s="27" t="s">
        <v>538</v>
      </c>
      <c r="D15" s="30" t="s">
        <v>19</v>
      </c>
      <c r="E15" s="30"/>
      <c r="F15" s="30" t="s">
        <v>38</v>
      </c>
      <c r="G15" s="30" t="s">
        <v>273</v>
      </c>
      <c r="H15" s="30"/>
      <c r="I15" s="30"/>
      <c r="J15" s="30"/>
      <c r="K15" s="41"/>
      <c r="L15" s="42"/>
      <c r="M15" s="33">
        <v>75000</v>
      </c>
      <c r="N15" s="33">
        <f t="shared" si="0"/>
        <v>75000</v>
      </c>
      <c r="O15" s="34"/>
      <c r="P15" s="34"/>
      <c r="Q15" s="34"/>
      <c r="R15" s="32"/>
      <c r="S15" s="53">
        <v>75000</v>
      </c>
      <c r="T15" s="35">
        <f t="shared" si="1"/>
        <v>75000</v>
      </c>
      <c r="U15" s="29" t="s">
        <v>274</v>
      </c>
      <c r="V15" s="43" t="str">
        <f t="shared" si="2"/>
        <v>OK</v>
      </c>
    </row>
    <row r="16" spans="1:22" s="28" customFormat="1" ht="49.5" customHeight="1" thickBot="1" thickTop="1">
      <c r="A16" s="39" t="s">
        <v>524</v>
      </c>
      <c r="B16" s="26" t="s">
        <v>259</v>
      </c>
      <c r="C16" s="27" t="s">
        <v>538</v>
      </c>
      <c r="D16" s="30" t="s">
        <v>19</v>
      </c>
      <c r="E16" s="30"/>
      <c r="F16" s="30" t="s">
        <v>38</v>
      </c>
      <c r="G16" s="30" t="s">
        <v>275</v>
      </c>
      <c r="H16" s="30"/>
      <c r="I16" s="30"/>
      <c r="J16" s="30"/>
      <c r="K16" s="41"/>
      <c r="L16" s="42"/>
      <c r="M16" s="33">
        <v>557000</v>
      </c>
      <c r="N16" s="33">
        <f t="shared" si="0"/>
        <v>557000</v>
      </c>
      <c r="O16" s="34"/>
      <c r="P16" s="34"/>
      <c r="Q16" s="34"/>
      <c r="R16" s="32"/>
      <c r="S16" s="53">
        <v>557000</v>
      </c>
      <c r="T16" s="35">
        <f t="shared" si="1"/>
        <v>557000</v>
      </c>
      <c r="U16" s="29" t="s">
        <v>276</v>
      </c>
      <c r="V16" s="43" t="str">
        <f t="shared" si="2"/>
        <v>OK</v>
      </c>
    </row>
    <row r="17" spans="1:22" s="28" customFormat="1" ht="49.5" customHeight="1" thickBot="1" thickTop="1">
      <c r="A17" s="39" t="s">
        <v>524</v>
      </c>
      <c r="B17" s="26" t="s">
        <v>259</v>
      </c>
      <c r="C17" s="27" t="s">
        <v>538</v>
      </c>
      <c r="D17" s="30" t="s">
        <v>19</v>
      </c>
      <c r="E17" s="30"/>
      <c r="F17" s="30" t="s">
        <v>38</v>
      </c>
      <c r="G17" s="30" t="s">
        <v>277</v>
      </c>
      <c r="H17" s="30"/>
      <c r="I17" s="30"/>
      <c r="J17" s="30"/>
      <c r="K17" s="41"/>
      <c r="L17" s="42"/>
      <c r="M17" s="33">
        <v>350000</v>
      </c>
      <c r="N17" s="33">
        <f t="shared" si="0"/>
        <v>350000</v>
      </c>
      <c r="O17" s="34"/>
      <c r="P17" s="34"/>
      <c r="Q17" s="34"/>
      <c r="R17" s="32"/>
      <c r="S17" s="53">
        <v>350000</v>
      </c>
      <c r="T17" s="35">
        <f t="shared" si="1"/>
        <v>350000</v>
      </c>
      <c r="U17" s="29" t="s">
        <v>278</v>
      </c>
      <c r="V17" s="43" t="str">
        <f t="shared" si="2"/>
        <v>OK</v>
      </c>
    </row>
    <row r="18" spans="1:22" s="28" customFormat="1" ht="49.5" customHeight="1" thickBot="1" thickTop="1">
      <c r="A18" s="39" t="s">
        <v>524</v>
      </c>
      <c r="B18" s="26" t="s">
        <v>259</v>
      </c>
      <c r="C18" s="27" t="s">
        <v>538</v>
      </c>
      <c r="D18" s="30" t="s">
        <v>19</v>
      </c>
      <c r="E18" s="30"/>
      <c r="F18" s="30" t="s">
        <v>38</v>
      </c>
      <c r="G18" s="30" t="s">
        <v>558</v>
      </c>
      <c r="H18" s="30"/>
      <c r="I18" s="30"/>
      <c r="J18" s="30"/>
      <c r="K18" s="41"/>
      <c r="L18" s="42"/>
      <c r="M18" s="33">
        <v>300000</v>
      </c>
      <c r="N18" s="33">
        <f t="shared" si="0"/>
        <v>300000</v>
      </c>
      <c r="O18" s="34"/>
      <c r="P18" s="34"/>
      <c r="Q18" s="34"/>
      <c r="R18" s="32"/>
      <c r="S18" s="53">
        <v>300000</v>
      </c>
      <c r="T18" s="35">
        <f t="shared" si="1"/>
        <v>300000</v>
      </c>
      <c r="U18" s="29" t="s">
        <v>279</v>
      </c>
      <c r="V18" s="43" t="str">
        <f t="shared" si="2"/>
        <v>OK</v>
      </c>
    </row>
    <row r="19" spans="1:22" s="28" customFormat="1" ht="49.5" customHeight="1" thickBot="1" thickTop="1">
      <c r="A19" s="39" t="s">
        <v>524</v>
      </c>
      <c r="B19" s="26" t="s">
        <v>259</v>
      </c>
      <c r="C19" s="27" t="s">
        <v>538</v>
      </c>
      <c r="D19" s="30" t="s">
        <v>19</v>
      </c>
      <c r="E19" s="30"/>
      <c r="F19" s="30" t="s">
        <v>38</v>
      </c>
      <c r="G19" s="30" t="s">
        <v>280</v>
      </c>
      <c r="H19" s="30"/>
      <c r="I19" s="30"/>
      <c r="J19" s="30"/>
      <c r="K19" s="41"/>
      <c r="L19" s="42"/>
      <c r="M19" s="33">
        <v>175000</v>
      </c>
      <c r="N19" s="33">
        <f t="shared" si="0"/>
        <v>175000</v>
      </c>
      <c r="O19" s="34"/>
      <c r="P19" s="34"/>
      <c r="Q19" s="34"/>
      <c r="R19" s="32"/>
      <c r="S19" s="53">
        <v>175000</v>
      </c>
      <c r="T19" s="35">
        <f t="shared" si="1"/>
        <v>175000</v>
      </c>
      <c r="U19" s="29" t="s">
        <v>281</v>
      </c>
      <c r="V19" s="43" t="str">
        <f t="shared" si="2"/>
        <v>OK</v>
      </c>
    </row>
    <row r="20" spans="1:22" s="28" customFormat="1" ht="49.5" customHeight="1" thickBot="1" thickTop="1">
      <c r="A20" s="39" t="s">
        <v>524</v>
      </c>
      <c r="B20" s="26" t="s">
        <v>259</v>
      </c>
      <c r="C20" s="27" t="s">
        <v>538</v>
      </c>
      <c r="D20" s="30" t="s">
        <v>19</v>
      </c>
      <c r="E20" s="30"/>
      <c r="F20" s="30" t="s">
        <v>38</v>
      </c>
      <c r="G20" s="30" t="s">
        <v>282</v>
      </c>
      <c r="H20" s="30"/>
      <c r="I20" s="30"/>
      <c r="J20" s="30"/>
      <c r="K20" s="41"/>
      <c r="L20" s="42"/>
      <c r="M20" s="33">
        <v>300000</v>
      </c>
      <c r="N20" s="33">
        <f t="shared" si="0"/>
        <v>300000</v>
      </c>
      <c r="O20" s="34"/>
      <c r="P20" s="34"/>
      <c r="Q20" s="34"/>
      <c r="R20" s="32"/>
      <c r="S20" s="53">
        <v>300000</v>
      </c>
      <c r="T20" s="35">
        <f t="shared" si="1"/>
        <v>300000</v>
      </c>
      <c r="U20" s="29" t="s">
        <v>283</v>
      </c>
      <c r="V20" s="43" t="str">
        <f t="shared" si="2"/>
        <v>OK</v>
      </c>
    </row>
    <row r="21" spans="1:22" s="28" customFormat="1" ht="49.5" customHeight="1" thickBot="1" thickTop="1">
      <c r="A21" s="39" t="s">
        <v>524</v>
      </c>
      <c r="B21" s="26" t="s">
        <v>259</v>
      </c>
      <c r="C21" s="27" t="s">
        <v>538</v>
      </c>
      <c r="D21" s="30" t="s">
        <v>19</v>
      </c>
      <c r="E21" s="30"/>
      <c r="F21" s="30" t="s">
        <v>38</v>
      </c>
      <c r="G21" s="30" t="s">
        <v>284</v>
      </c>
      <c r="H21" s="30"/>
      <c r="I21" s="30"/>
      <c r="J21" s="30"/>
      <c r="K21" s="41"/>
      <c r="L21" s="42"/>
      <c r="M21" s="33">
        <v>200120</v>
      </c>
      <c r="N21" s="33">
        <f t="shared" si="0"/>
        <v>200120</v>
      </c>
      <c r="O21" s="34"/>
      <c r="P21" s="34"/>
      <c r="Q21" s="34"/>
      <c r="R21" s="32"/>
      <c r="S21" s="53">
        <v>200120</v>
      </c>
      <c r="T21" s="35">
        <f t="shared" si="1"/>
        <v>200120</v>
      </c>
      <c r="U21" s="29" t="s">
        <v>285</v>
      </c>
      <c r="V21" s="43" t="str">
        <f t="shared" si="2"/>
        <v>OK</v>
      </c>
    </row>
    <row r="22" spans="1:22" s="28" customFormat="1" ht="49.5" customHeight="1" thickBot="1" thickTop="1">
      <c r="A22" s="39" t="s">
        <v>524</v>
      </c>
      <c r="B22" s="26" t="s">
        <v>259</v>
      </c>
      <c r="C22" s="27" t="s">
        <v>538</v>
      </c>
      <c r="D22" s="30" t="s">
        <v>19</v>
      </c>
      <c r="E22" s="30"/>
      <c r="F22" s="30" t="s">
        <v>38</v>
      </c>
      <c r="G22" s="30" t="s">
        <v>286</v>
      </c>
      <c r="H22" s="30"/>
      <c r="I22" s="30"/>
      <c r="J22" s="30"/>
      <c r="K22" s="41"/>
      <c r="L22" s="42"/>
      <c r="M22" s="33">
        <v>400000</v>
      </c>
      <c r="N22" s="33">
        <f t="shared" si="0"/>
        <v>400000</v>
      </c>
      <c r="O22" s="34"/>
      <c r="P22" s="34"/>
      <c r="Q22" s="34"/>
      <c r="R22" s="32"/>
      <c r="S22" s="53">
        <v>400000</v>
      </c>
      <c r="T22" s="35">
        <f t="shared" si="1"/>
        <v>400000</v>
      </c>
      <c r="U22" s="29" t="s">
        <v>287</v>
      </c>
      <c r="V22" s="43" t="str">
        <f t="shared" si="2"/>
        <v>OK</v>
      </c>
    </row>
    <row r="23" spans="1:22" s="28" customFormat="1" ht="49.5" customHeight="1" thickBot="1" thickTop="1">
      <c r="A23" s="39" t="s">
        <v>524</v>
      </c>
      <c r="B23" s="26" t="s">
        <v>259</v>
      </c>
      <c r="C23" s="27" t="s">
        <v>538</v>
      </c>
      <c r="D23" s="30" t="s">
        <v>19</v>
      </c>
      <c r="E23" s="30"/>
      <c r="F23" s="30" t="s">
        <v>38</v>
      </c>
      <c r="G23" s="30" t="s">
        <v>559</v>
      </c>
      <c r="H23" s="30"/>
      <c r="I23" s="30"/>
      <c r="J23" s="30"/>
      <c r="K23" s="41"/>
      <c r="L23" s="42"/>
      <c r="M23" s="33">
        <v>400000</v>
      </c>
      <c r="N23" s="33">
        <f t="shared" si="0"/>
        <v>400000</v>
      </c>
      <c r="O23" s="34"/>
      <c r="P23" s="34"/>
      <c r="Q23" s="34"/>
      <c r="R23" s="32"/>
      <c r="S23" s="53">
        <v>400000</v>
      </c>
      <c r="T23" s="35">
        <f t="shared" si="1"/>
        <v>400000</v>
      </c>
      <c r="U23" s="29" t="s">
        <v>288</v>
      </c>
      <c r="V23" s="43" t="str">
        <f aca="true" t="shared" si="3" ref="V23:V30">IF(T23&gt;N23,"Invalid","OK")</f>
        <v>OK</v>
      </c>
    </row>
    <row r="24" spans="1:22" s="28" customFormat="1" ht="49.5" customHeight="1" thickBot="1" thickTop="1">
      <c r="A24" s="39" t="s">
        <v>524</v>
      </c>
      <c r="B24" s="26" t="s">
        <v>259</v>
      </c>
      <c r="C24" s="27" t="s">
        <v>538</v>
      </c>
      <c r="D24" s="30" t="s">
        <v>19</v>
      </c>
      <c r="E24" s="30"/>
      <c r="F24" s="30" t="s">
        <v>38</v>
      </c>
      <c r="G24" s="30" t="s">
        <v>560</v>
      </c>
      <c r="H24" s="30"/>
      <c r="I24" s="30"/>
      <c r="J24" s="30"/>
      <c r="K24" s="41"/>
      <c r="L24" s="42"/>
      <c r="M24" s="33">
        <v>300000</v>
      </c>
      <c r="N24" s="33">
        <f t="shared" si="0"/>
        <v>300000</v>
      </c>
      <c r="O24" s="34"/>
      <c r="P24" s="34"/>
      <c r="Q24" s="34"/>
      <c r="R24" s="32"/>
      <c r="S24" s="53">
        <v>300000</v>
      </c>
      <c r="T24" s="35">
        <f t="shared" si="1"/>
        <v>300000</v>
      </c>
      <c r="U24" s="29" t="s">
        <v>289</v>
      </c>
      <c r="V24" s="43" t="str">
        <f t="shared" si="3"/>
        <v>OK</v>
      </c>
    </row>
    <row r="25" spans="1:22" s="28" customFormat="1" ht="49.5" customHeight="1" thickBot="1" thickTop="1">
      <c r="A25" s="39" t="s">
        <v>524</v>
      </c>
      <c r="B25" s="26" t="s">
        <v>259</v>
      </c>
      <c r="C25" s="27" t="s">
        <v>538</v>
      </c>
      <c r="D25" s="30" t="s">
        <v>19</v>
      </c>
      <c r="E25" s="30"/>
      <c r="F25" s="30" t="s">
        <v>38</v>
      </c>
      <c r="G25" s="30" t="s">
        <v>290</v>
      </c>
      <c r="H25" s="30"/>
      <c r="I25" s="30"/>
      <c r="J25" s="30"/>
      <c r="K25" s="41"/>
      <c r="L25" s="42"/>
      <c r="M25" s="33">
        <v>1200000</v>
      </c>
      <c r="N25" s="33">
        <f t="shared" si="0"/>
        <v>1200000</v>
      </c>
      <c r="O25" s="34"/>
      <c r="P25" s="34"/>
      <c r="Q25" s="34"/>
      <c r="R25" s="32"/>
      <c r="S25" s="53">
        <v>1200000</v>
      </c>
      <c r="T25" s="35">
        <f t="shared" si="1"/>
        <v>1200000</v>
      </c>
      <c r="U25" s="29" t="s">
        <v>291</v>
      </c>
      <c r="V25" s="43" t="str">
        <f t="shared" si="3"/>
        <v>OK</v>
      </c>
    </row>
    <row r="26" spans="1:22" s="28" customFormat="1" ht="49.5" customHeight="1" thickBot="1" thickTop="1">
      <c r="A26" s="39" t="s">
        <v>524</v>
      </c>
      <c r="B26" s="26" t="s">
        <v>259</v>
      </c>
      <c r="C26" s="27" t="s">
        <v>538</v>
      </c>
      <c r="D26" s="30" t="s">
        <v>19</v>
      </c>
      <c r="E26" s="30"/>
      <c r="F26" s="30" t="s">
        <v>38</v>
      </c>
      <c r="G26" s="30" t="s">
        <v>292</v>
      </c>
      <c r="H26" s="30"/>
      <c r="I26" s="30"/>
      <c r="J26" s="30"/>
      <c r="K26" s="41"/>
      <c r="L26" s="42"/>
      <c r="M26" s="33">
        <v>350000</v>
      </c>
      <c r="N26" s="33">
        <f t="shared" si="0"/>
        <v>350000</v>
      </c>
      <c r="O26" s="34"/>
      <c r="P26" s="34"/>
      <c r="Q26" s="34"/>
      <c r="R26" s="32"/>
      <c r="S26" s="53">
        <v>350000</v>
      </c>
      <c r="T26" s="35">
        <f t="shared" si="1"/>
        <v>350000</v>
      </c>
      <c r="U26" s="29" t="s">
        <v>293</v>
      </c>
      <c r="V26" s="43" t="str">
        <f t="shared" si="3"/>
        <v>OK</v>
      </c>
    </row>
    <row r="27" spans="1:22" s="28" customFormat="1" ht="49.5" customHeight="1" thickBot="1" thickTop="1">
      <c r="A27" s="39" t="s">
        <v>524</v>
      </c>
      <c r="B27" s="26" t="s">
        <v>259</v>
      </c>
      <c r="C27" s="27" t="s">
        <v>538</v>
      </c>
      <c r="D27" s="30" t="s">
        <v>19</v>
      </c>
      <c r="E27" s="30"/>
      <c r="F27" s="30" t="s">
        <v>38</v>
      </c>
      <c r="G27" s="30" t="s">
        <v>294</v>
      </c>
      <c r="H27" s="30"/>
      <c r="I27" s="30"/>
      <c r="J27" s="30"/>
      <c r="K27" s="41"/>
      <c r="L27" s="42"/>
      <c r="M27" s="33">
        <v>200000</v>
      </c>
      <c r="N27" s="33">
        <f>SUM(L27:M27)</f>
        <v>200000</v>
      </c>
      <c r="O27" s="34"/>
      <c r="P27" s="34"/>
      <c r="Q27" s="34"/>
      <c r="R27" s="32"/>
      <c r="S27" s="53">
        <v>200000</v>
      </c>
      <c r="T27" s="35">
        <f t="shared" si="1"/>
        <v>200000</v>
      </c>
      <c r="U27" s="29" t="s">
        <v>295</v>
      </c>
      <c r="V27" s="43" t="str">
        <f t="shared" si="3"/>
        <v>OK</v>
      </c>
    </row>
    <row r="28" spans="1:22" s="28" customFormat="1" ht="49.5" customHeight="1" thickBot="1" thickTop="1">
      <c r="A28" s="39" t="s">
        <v>524</v>
      </c>
      <c r="B28" s="26" t="s">
        <v>259</v>
      </c>
      <c r="C28" s="27" t="s">
        <v>538</v>
      </c>
      <c r="D28" s="30" t="s">
        <v>19</v>
      </c>
      <c r="E28" s="30"/>
      <c r="F28" s="30" t="s">
        <v>38</v>
      </c>
      <c r="G28" s="30" t="s">
        <v>296</v>
      </c>
      <c r="H28" s="30"/>
      <c r="I28" s="30"/>
      <c r="J28" s="30"/>
      <c r="K28" s="41"/>
      <c r="L28" s="42"/>
      <c r="M28" s="33">
        <v>100000</v>
      </c>
      <c r="N28" s="33">
        <f>SUM(L28:M28)</f>
        <v>100000</v>
      </c>
      <c r="O28" s="34"/>
      <c r="P28" s="34"/>
      <c r="Q28" s="34"/>
      <c r="R28" s="32"/>
      <c r="S28" s="53">
        <v>100000</v>
      </c>
      <c r="T28" s="35">
        <f t="shared" si="1"/>
        <v>100000</v>
      </c>
      <c r="U28" s="29" t="s">
        <v>297</v>
      </c>
      <c r="V28" s="43" t="str">
        <f t="shared" si="3"/>
        <v>OK</v>
      </c>
    </row>
    <row r="29" spans="1:22" s="28" customFormat="1" ht="49.5" customHeight="1" thickBot="1" thickTop="1">
      <c r="A29" s="39" t="s">
        <v>524</v>
      </c>
      <c r="B29" s="26" t="s">
        <v>259</v>
      </c>
      <c r="C29" s="27" t="s">
        <v>538</v>
      </c>
      <c r="D29" s="30" t="s">
        <v>19</v>
      </c>
      <c r="E29" s="30"/>
      <c r="F29" s="30" t="s">
        <v>38</v>
      </c>
      <c r="G29" s="30" t="s">
        <v>298</v>
      </c>
      <c r="H29" s="30"/>
      <c r="I29" s="30"/>
      <c r="J29" s="30"/>
      <c r="K29" s="41"/>
      <c r="L29" s="42"/>
      <c r="M29" s="33">
        <v>200000</v>
      </c>
      <c r="N29" s="33">
        <f>SUM(L29:M29)</f>
        <v>200000</v>
      </c>
      <c r="O29" s="34"/>
      <c r="P29" s="34"/>
      <c r="Q29" s="34"/>
      <c r="R29" s="32"/>
      <c r="S29" s="53">
        <v>200000</v>
      </c>
      <c r="T29" s="35">
        <f t="shared" si="1"/>
        <v>200000</v>
      </c>
      <c r="U29" s="29" t="s">
        <v>289</v>
      </c>
      <c r="V29" s="43" t="str">
        <f t="shared" si="3"/>
        <v>OK</v>
      </c>
    </row>
    <row r="30" spans="1:22" s="28" customFormat="1" ht="49.5" customHeight="1" thickBot="1" thickTop="1">
      <c r="A30" s="39" t="s">
        <v>524</v>
      </c>
      <c r="B30" s="26" t="s">
        <v>259</v>
      </c>
      <c r="C30" s="27" t="s">
        <v>538</v>
      </c>
      <c r="D30" s="30" t="s">
        <v>19</v>
      </c>
      <c r="E30" s="30"/>
      <c r="F30" s="30" t="s">
        <v>38</v>
      </c>
      <c r="G30" s="30" t="s">
        <v>299</v>
      </c>
      <c r="H30" s="30"/>
      <c r="I30" s="30"/>
      <c r="J30" s="30"/>
      <c r="K30" s="41"/>
      <c r="L30" s="42"/>
      <c r="M30" s="33">
        <v>200000</v>
      </c>
      <c r="N30" s="33">
        <f>SUM(L30:M30)</f>
        <v>200000</v>
      </c>
      <c r="O30" s="34"/>
      <c r="P30" s="34"/>
      <c r="Q30" s="34"/>
      <c r="R30" s="32"/>
      <c r="S30" s="53">
        <v>200000</v>
      </c>
      <c r="T30" s="35">
        <f t="shared" si="1"/>
        <v>200000</v>
      </c>
      <c r="U30" s="29" t="s">
        <v>300</v>
      </c>
      <c r="V30" s="43" t="str">
        <f t="shared" si="3"/>
        <v>OK</v>
      </c>
    </row>
    <row r="31" spans="1:22" s="28" customFormat="1" ht="49.5" customHeight="1" thickBot="1" thickTop="1">
      <c r="A31" s="39" t="s">
        <v>524</v>
      </c>
      <c r="B31" s="26" t="s">
        <v>259</v>
      </c>
      <c r="C31" s="27" t="s">
        <v>538</v>
      </c>
      <c r="D31" s="30" t="s">
        <v>20</v>
      </c>
      <c r="E31" s="30"/>
      <c r="F31" s="30" t="s">
        <v>443</v>
      </c>
      <c r="G31" s="30" t="s">
        <v>444</v>
      </c>
      <c r="H31" s="30"/>
      <c r="I31" s="30"/>
      <c r="J31" s="30"/>
      <c r="K31" s="41"/>
      <c r="L31" s="33"/>
      <c r="M31" s="33"/>
      <c r="N31" s="33">
        <f aca="true" t="shared" si="4" ref="N31:N37">SUM(L31:M31)</f>
        <v>0</v>
      </c>
      <c r="O31" s="34"/>
      <c r="P31" s="34"/>
      <c r="Q31" s="34"/>
      <c r="R31" s="32">
        <v>1600000</v>
      </c>
      <c r="S31" s="32">
        <v>2500000</v>
      </c>
      <c r="T31" s="35">
        <f aca="true" t="shared" si="5" ref="T31:T37">SUM(R31:S31)</f>
        <v>4100000</v>
      </c>
      <c r="U31" s="30" t="s">
        <v>445</v>
      </c>
      <c r="V31" s="43" t="str">
        <f aca="true" t="shared" si="6" ref="V31:V37">IF(T31&gt;N31,"Invalid","OK")</f>
        <v>Invalid</v>
      </c>
    </row>
    <row r="32" spans="1:22" s="28" customFormat="1" ht="39" customHeight="1" thickBot="1" thickTop="1">
      <c r="A32" s="39" t="s">
        <v>524</v>
      </c>
      <c r="B32" s="26" t="s">
        <v>259</v>
      </c>
      <c r="C32" s="27" t="s">
        <v>538</v>
      </c>
      <c r="D32" s="30" t="s">
        <v>20</v>
      </c>
      <c r="E32" s="30"/>
      <c r="F32" s="30" t="s">
        <v>443</v>
      </c>
      <c r="G32" s="30" t="s">
        <v>446</v>
      </c>
      <c r="H32" s="30"/>
      <c r="I32" s="30"/>
      <c r="J32" s="30"/>
      <c r="K32" s="41"/>
      <c r="L32" s="33"/>
      <c r="M32" s="33"/>
      <c r="N32" s="33">
        <f t="shared" si="4"/>
        <v>0</v>
      </c>
      <c r="O32" s="34"/>
      <c r="P32" s="34"/>
      <c r="Q32" s="34"/>
      <c r="R32" s="32">
        <v>8000000</v>
      </c>
      <c r="S32" s="32"/>
      <c r="T32" s="35">
        <f t="shared" si="5"/>
        <v>8000000</v>
      </c>
      <c r="U32" s="30"/>
      <c r="V32" s="43" t="str">
        <f t="shared" si="6"/>
        <v>Invalid</v>
      </c>
    </row>
    <row r="33" spans="1:22" s="28" customFormat="1" ht="42" customHeight="1" thickBot="1" thickTop="1">
      <c r="A33" s="39" t="s">
        <v>524</v>
      </c>
      <c r="B33" s="26" t="s">
        <v>259</v>
      </c>
      <c r="C33" s="27" t="s">
        <v>538</v>
      </c>
      <c r="D33" s="30" t="s">
        <v>20</v>
      </c>
      <c r="E33" s="30"/>
      <c r="F33" s="30" t="s">
        <v>12</v>
      </c>
      <c r="G33" s="30"/>
      <c r="H33" s="30"/>
      <c r="I33" s="30"/>
      <c r="J33" s="30"/>
      <c r="K33" s="41"/>
      <c r="L33" s="33">
        <v>2568648</v>
      </c>
      <c r="M33" s="33"/>
      <c r="N33" s="33">
        <f t="shared" si="4"/>
        <v>2568648</v>
      </c>
      <c r="O33" s="34"/>
      <c r="P33" s="34"/>
      <c r="Q33" s="34"/>
      <c r="R33" s="32">
        <v>754443</v>
      </c>
      <c r="S33" s="32"/>
      <c r="T33" s="35">
        <f t="shared" si="5"/>
        <v>754443</v>
      </c>
      <c r="U33" s="30" t="s">
        <v>448</v>
      </c>
      <c r="V33" s="43" t="str">
        <f t="shared" si="6"/>
        <v>OK</v>
      </c>
    </row>
    <row r="34" spans="1:22" s="28" customFormat="1" ht="49.5" customHeight="1" thickBot="1" thickTop="1">
      <c r="A34" s="39" t="s">
        <v>524</v>
      </c>
      <c r="B34" s="26" t="s">
        <v>259</v>
      </c>
      <c r="C34" s="27" t="s">
        <v>538</v>
      </c>
      <c r="D34" s="30" t="s">
        <v>19</v>
      </c>
      <c r="E34" s="30"/>
      <c r="F34" s="30" t="s">
        <v>14</v>
      </c>
      <c r="G34" s="30" t="s">
        <v>449</v>
      </c>
      <c r="H34" s="30"/>
      <c r="I34" s="30"/>
      <c r="J34" s="30"/>
      <c r="K34" s="41"/>
      <c r="L34" s="33"/>
      <c r="M34" s="33"/>
      <c r="N34" s="33">
        <f t="shared" si="4"/>
        <v>0</v>
      </c>
      <c r="O34" s="34"/>
      <c r="P34" s="34"/>
      <c r="Q34" s="34"/>
      <c r="R34" s="32">
        <v>2145872</v>
      </c>
      <c r="S34" s="32"/>
      <c r="T34" s="35">
        <f t="shared" si="5"/>
        <v>2145872</v>
      </c>
      <c r="U34" s="30" t="s">
        <v>448</v>
      </c>
      <c r="V34" s="43" t="str">
        <f t="shared" si="6"/>
        <v>Invalid</v>
      </c>
    </row>
    <row r="35" spans="1:22" s="28" customFormat="1" ht="49.5" customHeight="1" thickBot="1" thickTop="1">
      <c r="A35" s="39" t="s">
        <v>524</v>
      </c>
      <c r="B35" s="26" t="s">
        <v>259</v>
      </c>
      <c r="C35" s="27" t="s">
        <v>538</v>
      </c>
      <c r="D35" s="30" t="s">
        <v>19</v>
      </c>
      <c r="E35" s="30"/>
      <c r="F35" s="30" t="s">
        <v>450</v>
      </c>
      <c r="G35" s="30" t="s">
        <v>451</v>
      </c>
      <c r="H35" s="30"/>
      <c r="I35" s="30"/>
      <c r="J35" s="30"/>
      <c r="K35" s="41"/>
      <c r="L35" s="33"/>
      <c r="M35" s="33"/>
      <c r="N35" s="33">
        <f t="shared" si="4"/>
        <v>0</v>
      </c>
      <c r="O35" s="34"/>
      <c r="P35" s="34"/>
      <c r="Q35" s="34"/>
      <c r="R35" s="32">
        <v>80365</v>
      </c>
      <c r="S35" s="32"/>
      <c r="T35" s="35">
        <f t="shared" si="5"/>
        <v>80365</v>
      </c>
      <c r="U35" s="30" t="s">
        <v>448</v>
      </c>
      <c r="V35" s="43" t="str">
        <f t="shared" si="6"/>
        <v>Invalid</v>
      </c>
    </row>
    <row r="36" spans="1:22" s="28" customFormat="1" ht="49.5" customHeight="1" thickBot="1" thickTop="1">
      <c r="A36" s="39" t="s">
        <v>524</v>
      </c>
      <c r="B36" s="26" t="s">
        <v>259</v>
      </c>
      <c r="C36" s="27" t="s">
        <v>538</v>
      </c>
      <c r="D36" s="30" t="s">
        <v>19</v>
      </c>
      <c r="E36" s="30"/>
      <c r="F36" s="30" t="s">
        <v>33</v>
      </c>
      <c r="G36" s="30" t="s">
        <v>452</v>
      </c>
      <c r="H36" s="30"/>
      <c r="I36" s="30"/>
      <c r="J36" s="30"/>
      <c r="K36" s="41"/>
      <c r="L36" s="33">
        <v>860000</v>
      </c>
      <c r="M36" s="33"/>
      <c r="N36" s="33">
        <f t="shared" si="4"/>
        <v>860000</v>
      </c>
      <c r="O36" s="34"/>
      <c r="P36" s="34"/>
      <c r="Q36" s="34"/>
      <c r="R36" s="32">
        <v>168000</v>
      </c>
      <c r="S36" s="32"/>
      <c r="T36" s="35">
        <f t="shared" si="5"/>
        <v>168000</v>
      </c>
      <c r="U36" s="30" t="s">
        <v>453</v>
      </c>
      <c r="V36" s="43" t="str">
        <f t="shared" si="6"/>
        <v>OK</v>
      </c>
    </row>
    <row r="37" spans="1:22" s="28" customFormat="1" ht="49.5" customHeight="1" thickBot="1" thickTop="1">
      <c r="A37" s="39" t="s">
        <v>524</v>
      </c>
      <c r="B37" s="26" t="s">
        <v>259</v>
      </c>
      <c r="C37" s="27" t="s">
        <v>538</v>
      </c>
      <c r="D37" s="30" t="s">
        <v>19</v>
      </c>
      <c r="E37" s="30"/>
      <c r="F37" s="30" t="s">
        <v>454</v>
      </c>
      <c r="G37" s="30" t="s">
        <v>455</v>
      </c>
      <c r="H37" s="30"/>
      <c r="I37" s="30"/>
      <c r="J37" s="30"/>
      <c r="K37" s="41"/>
      <c r="L37" s="33">
        <v>1000000</v>
      </c>
      <c r="M37" s="33"/>
      <c r="N37" s="33">
        <f t="shared" si="4"/>
        <v>1000000</v>
      </c>
      <c r="O37" s="34"/>
      <c r="P37" s="34"/>
      <c r="Q37" s="34"/>
      <c r="R37" s="32">
        <v>134081</v>
      </c>
      <c r="S37" s="32"/>
      <c r="T37" s="35">
        <f t="shared" si="5"/>
        <v>134081</v>
      </c>
      <c r="U37" s="30" t="s">
        <v>447</v>
      </c>
      <c r="V37" s="43" t="str">
        <f t="shared" si="6"/>
        <v>OK</v>
      </c>
    </row>
    <row r="38" spans="1:22" s="28" customFormat="1" ht="49.5" customHeight="1" thickBot="1" thickTop="1">
      <c r="A38" s="39" t="s">
        <v>524</v>
      </c>
      <c r="B38" s="26" t="s">
        <v>259</v>
      </c>
      <c r="C38" s="44" t="s">
        <v>22</v>
      </c>
      <c r="D38" s="30" t="s">
        <v>22</v>
      </c>
      <c r="E38" s="30"/>
      <c r="F38" s="30" t="s">
        <v>486</v>
      </c>
      <c r="G38" s="30" t="s">
        <v>487</v>
      </c>
      <c r="H38" s="30" t="s">
        <v>28</v>
      </c>
      <c r="I38" s="30"/>
      <c r="J38" s="30"/>
      <c r="K38" s="41"/>
      <c r="L38" s="42"/>
      <c r="M38" s="42"/>
      <c r="N38" s="33">
        <f aca="true" t="shared" si="7" ref="N38:N47">SUM(L38:M38)</f>
        <v>0</v>
      </c>
      <c r="O38" s="34"/>
      <c r="P38" s="34"/>
      <c r="Q38" s="34"/>
      <c r="R38" s="32">
        <v>500000</v>
      </c>
      <c r="S38" s="32"/>
      <c r="T38" s="35">
        <f aca="true" t="shared" si="8" ref="T38:T47">SUM(R38:S38)</f>
        <v>500000</v>
      </c>
      <c r="U38" s="30" t="s">
        <v>488</v>
      </c>
      <c r="V38" s="43" t="str">
        <f aca="true" t="shared" si="9" ref="V38:V47">IF(T38&gt;N38,"Invalid","OK")</f>
        <v>Invalid</v>
      </c>
    </row>
    <row r="39" spans="1:22" s="28" customFormat="1" ht="43.5" customHeight="1" thickBot="1" thickTop="1">
      <c r="A39" s="39" t="s">
        <v>524</v>
      </c>
      <c r="B39" s="26" t="s">
        <v>259</v>
      </c>
      <c r="C39" s="44" t="s">
        <v>22</v>
      </c>
      <c r="D39" s="30" t="s">
        <v>22</v>
      </c>
      <c r="E39" s="30"/>
      <c r="F39" s="30" t="s">
        <v>486</v>
      </c>
      <c r="G39" s="30" t="s">
        <v>489</v>
      </c>
      <c r="H39" s="30" t="s">
        <v>490</v>
      </c>
      <c r="I39" s="30"/>
      <c r="J39" s="30"/>
      <c r="K39" s="41"/>
      <c r="L39" s="42"/>
      <c r="M39" s="42"/>
      <c r="N39" s="33">
        <f t="shared" si="7"/>
        <v>0</v>
      </c>
      <c r="O39" s="34"/>
      <c r="P39" s="34"/>
      <c r="Q39" s="34"/>
      <c r="R39" s="32">
        <v>257030.3</v>
      </c>
      <c r="S39" s="32"/>
      <c r="T39" s="35">
        <f t="shared" si="8"/>
        <v>257030.3</v>
      </c>
      <c r="U39" s="30" t="s">
        <v>491</v>
      </c>
      <c r="V39" s="43" t="str">
        <f t="shared" si="9"/>
        <v>Invalid</v>
      </c>
    </row>
    <row r="40" spans="1:22" s="28" customFormat="1" ht="49.5" customHeight="1" thickBot="1" thickTop="1">
      <c r="A40" s="39" t="s">
        <v>524</v>
      </c>
      <c r="B40" s="26" t="s">
        <v>259</v>
      </c>
      <c r="C40" s="44" t="s">
        <v>22</v>
      </c>
      <c r="D40" s="30" t="s">
        <v>22</v>
      </c>
      <c r="E40" s="30"/>
      <c r="F40" s="30" t="s">
        <v>492</v>
      </c>
      <c r="G40" s="30" t="s">
        <v>493</v>
      </c>
      <c r="H40" s="30" t="s">
        <v>24</v>
      </c>
      <c r="I40" s="30"/>
      <c r="J40" s="30"/>
      <c r="K40" s="41"/>
      <c r="L40" s="42"/>
      <c r="M40" s="42"/>
      <c r="N40" s="33">
        <f t="shared" si="7"/>
        <v>0</v>
      </c>
      <c r="O40" s="34"/>
      <c r="P40" s="34"/>
      <c r="Q40" s="34"/>
      <c r="R40" s="32">
        <v>19155622</v>
      </c>
      <c r="S40" s="32"/>
      <c r="T40" s="35">
        <f t="shared" si="8"/>
        <v>19155622</v>
      </c>
      <c r="U40" s="30" t="s">
        <v>494</v>
      </c>
      <c r="V40" s="43" t="str">
        <f t="shared" si="9"/>
        <v>Invalid</v>
      </c>
    </row>
    <row r="41" spans="1:22" s="28" customFormat="1" ht="72" customHeight="1" thickBot="1" thickTop="1">
      <c r="A41" s="39" t="s">
        <v>524</v>
      </c>
      <c r="B41" s="26" t="s">
        <v>259</v>
      </c>
      <c r="C41" s="44" t="s">
        <v>22</v>
      </c>
      <c r="D41" s="30" t="s">
        <v>22</v>
      </c>
      <c r="E41" s="30"/>
      <c r="F41" s="30" t="s">
        <v>30</v>
      </c>
      <c r="G41" s="30" t="s">
        <v>495</v>
      </c>
      <c r="H41" s="30" t="s">
        <v>24</v>
      </c>
      <c r="I41" s="30"/>
      <c r="J41" s="30"/>
      <c r="K41" s="41"/>
      <c r="L41" s="42">
        <v>1105000</v>
      </c>
      <c r="M41" s="42"/>
      <c r="N41" s="33">
        <f t="shared" si="7"/>
        <v>1105000</v>
      </c>
      <c r="O41" s="34"/>
      <c r="P41" s="34"/>
      <c r="Q41" s="34"/>
      <c r="R41" s="32">
        <v>552500</v>
      </c>
      <c r="S41" s="32"/>
      <c r="T41" s="35">
        <f t="shared" si="8"/>
        <v>552500</v>
      </c>
      <c r="U41" s="30" t="s">
        <v>496</v>
      </c>
      <c r="V41" s="43" t="str">
        <f t="shared" si="9"/>
        <v>OK</v>
      </c>
    </row>
    <row r="42" spans="1:22" s="28" customFormat="1" ht="49.5" customHeight="1" thickBot="1" thickTop="1">
      <c r="A42" s="39" t="s">
        <v>524</v>
      </c>
      <c r="B42" s="26" t="s">
        <v>259</v>
      </c>
      <c r="C42" s="44" t="s">
        <v>22</v>
      </c>
      <c r="D42" s="30" t="s">
        <v>22</v>
      </c>
      <c r="E42" s="30"/>
      <c r="F42" s="30" t="s">
        <v>497</v>
      </c>
      <c r="G42" s="30" t="s">
        <v>498</v>
      </c>
      <c r="H42" s="30" t="s">
        <v>24</v>
      </c>
      <c r="I42" s="30"/>
      <c r="J42" s="30"/>
      <c r="K42" s="41"/>
      <c r="L42" s="42"/>
      <c r="M42" s="42"/>
      <c r="N42" s="33">
        <f t="shared" si="7"/>
        <v>0</v>
      </c>
      <c r="O42" s="34"/>
      <c r="P42" s="34"/>
      <c r="Q42" s="34"/>
      <c r="R42" s="36"/>
      <c r="S42" s="32">
        <f>163*18000</f>
        <v>2934000</v>
      </c>
      <c r="T42" s="35">
        <f t="shared" si="8"/>
        <v>2934000</v>
      </c>
      <c r="U42" s="30" t="s">
        <v>268</v>
      </c>
      <c r="V42" s="43" t="str">
        <f t="shared" si="9"/>
        <v>Invalid</v>
      </c>
    </row>
    <row r="43" spans="1:22" s="28" customFormat="1" ht="49.5" customHeight="1" thickBot="1" thickTop="1">
      <c r="A43" s="39" t="s">
        <v>524</v>
      </c>
      <c r="B43" s="26" t="s">
        <v>259</v>
      </c>
      <c r="C43" s="44" t="s">
        <v>22</v>
      </c>
      <c r="D43" s="30" t="s">
        <v>22</v>
      </c>
      <c r="E43" s="30"/>
      <c r="F43" s="30" t="s">
        <v>30</v>
      </c>
      <c r="G43" s="30" t="s">
        <v>499</v>
      </c>
      <c r="H43" s="30"/>
      <c r="I43" s="30"/>
      <c r="J43" s="30"/>
      <c r="K43" s="41"/>
      <c r="L43" s="42">
        <v>396000</v>
      </c>
      <c r="M43" s="42"/>
      <c r="N43" s="33">
        <f t="shared" si="7"/>
        <v>396000</v>
      </c>
      <c r="O43" s="34"/>
      <c r="P43" s="34"/>
      <c r="Q43" s="34"/>
      <c r="R43" s="36">
        <v>99000</v>
      </c>
      <c r="S43" s="32"/>
      <c r="T43" s="35">
        <f t="shared" si="8"/>
        <v>99000</v>
      </c>
      <c r="U43" s="30" t="s">
        <v>500</v>
      </c>
      <c r="V43" s="43" t="str">
        <f t="shared" si="9"/>
        <v>OK</v>
      </c>
    </row>
    <row r="44" spans="1:23" s="59" customFormat="1" ht="49.5" customHeight="1" thickBot="1" thickTop="1">
      <c r="A44" s="40" t="s">
        <v>524</v>
      </c>
      <c r="B44" s="26" t="s">
        <v>259</v>
      </c>
      <c r="C44" s="44" t="s">
        <v>22</v>
      </c>
      <c r="D44" s="30" t="s">
        <v>22</v>
      </c>
      <c r="E44" s="30"/>
      <c r="F44" s="30" t="s">
        <v>486</v>
      </c>
      <c r="G44" s="30" t="s">
        <v>501</v>
      </c>
      <c r="H44" s="30"/>
      <c r="I44" s="30"/>
      <c r="J44" s="30"/>
      <c r="K44" s="41"/>
      <c r="L44" s="42"/>
      <c r="M44" s="42"/>
      <c r="N44" s="33">
        <f t="shared" si="7"/>
        <v>0</v>
      </c>
      <c r="O44" s="36"/>
      <c r="P44" s="36"/>
      <c r="Q44" s="36"/>
      <c r="R44" s="36">
        <v>2145872</v>
      </c>
      <c r="S44" s="32"/>
      <c r="T44" s="32">
        <f t="shared" si="8"/>
        <v>2145872</v>
      </c>
      <c r="U44" s="30" t="s">
        <v>268</v>
      </c>
      <c r="V44" s="59" t="str">
        <f t="shared" si="9"/>
        <v>Invalid</v>
      </c>
      <c r="W44" s="59" t="s">
        <v>527</v>
      </c>
    </row>
    <row r="45" spans="1:22" s="28" customFormat="1" ht="49.5" customHeight="1" thickBot="1" thickTop="1">
      <c r="A45" s="39" t="s">
        <v>524</v>
      </c>
      <c r="B45" s="26" t="s">
        <v>259</v>
      </c>
      <c r="C45" s="44" t="s">
        <v>22</v>
      </c>
      <c r="D45" s="30" t="s">
        <v>22</v>
      </c>
      <c r="E45" s="30"/>
      <c r="F45" s="30" t="s">
        <v>486</v>
      </c>
      <c r="G45" s="30" t="s">
        <v>502</v>
      </c>
      <c r="H45" s="30"/>
      <c r="I45" s="30"/>
      <c r="J45" s="30"/>
      <c r="K45" s="41"/>
      <c r="L45" s="42">
        <v>817500</v>
      </c>
      <c r="M45" s="42">
        <v>25000</v>
      </c>
      <c r="N45" s="33">
        <f t="shared" si="7"/>
        <v>842500</v>
      </c>
      <c r="O45" s="34"/>
      <c r="P45" s="34"/>
      <c r="Q45" s="34"/>
      <c r="R45" s="36"/>
      <c r="S45" s="32"/>
      <c r="T45" s="35">
        <f t="shared" si="8"/>
        <v>0</v>
      </c>
      <c r="U45" s="30" t="s">
        <v>503</v>
      </c>
      <c r="V45" s="43" t="str">
        <f t="shared" si="9"/>
        <v>OK</v>
      </c>
    </row>
    <row r="46" spans="1:22" s="28" customFormat="1" ht="49.5" customHeight="1" thickBot="1" thickTop="1">
      <c r="A46" s="39" t="s">
        <v>524</v>
      </c>
      <c r="B46" s="26" t="s">
        <v>259</v>
      </c>
      <c r="C46" s="44" t="s">
        <v>22</v>
      </c>
      <c r="D46" s="30" t="s">
        <v>22</v>
      </c>
      <c r="E46" s="30"/>
      <c r="F46" s="30" t="s">
        <v>30</v>
      </c>
      <c r="G46" s="30" t="s">
        <v>504</v>
      </c>
      <c r="H46" s="30"/>
      <c r="I46" s="30"/>
      <c r="J46" s="30"/>
      <c r="K46" s="41"/>
      <c r="L46" s="42">
        <v>552500</v>
      </c>
      <c r="M46" s="42"/>
      <c r="N46" s="33">
        <f t="shared" si="7"/>
        <v>552500</v>
      </c>
      <c r="O46" s="34"/>
      <c r="P46" s="34"/>
      <c r="Q46" s="34"/>
      <c r="R46" s="36">
        <v>447221</v>
      </c>
      <c r="S46" s="32"/>
      <c r="T46" s="35">
        <f t="shared" si="8"/>
        <v>447221</v>
      </c>
      <c r="U46" s="30" t="s">
        <v>496</v>
      </c>
      <c r="V46" s="43" t="str">
        <f t="shared" si="9"/>
        <v>OK</v>
      </c>
    </row>
    <row r="47" spans="1:22" s="28" customFormat="1" ht="39.75" customHeight="1" thickBot="1" thickTop="1">
      <c r="A47" s="39" t="s">
        <v>524</v>
      </c>
      <c r="B47" s="26" t="s">
        <v>259</v>
      </c>
      <c r="C47" s="44" t="s">
        <v>22</v>
      </c>
      <c r="D47" s="30" t="s">
        <v>22</v>
      </c>
      <c r="E47" s="30"/>
      <c r="F47" s="30" t="s">
        <v>497</v>
      </c>
      <c r="G47" s="30" t="s">
        <v>505</v>
      </c>
      <c r="H47" s="30"/>
      <c r="I47" s="30"/>
      <c r="J47" s="30"/>
      <c r="K47" s="41"/>
      <c r="L47" s="42">
        <v>378888</v>
      </c>
      <c r="M47" s="42"/>
      <c r="N47" s="33">
        <f t="shared" si="7"/>
        <v>378888</v>
      </c>
      <c r="O47" s="34"/>
      <c r="P47" s="34"/>
      <c r="Q47" s="34"/>
      <c r="R47" s="67">
        <v>378888</v>
      </c>
      <c r="S47" s="32"/>
      <c r="T47" s="35">
        <f t="shared" si="8"/>
        <v>378888</v>
      </c>
      <c r="U47" s="30" t="s">
        <v>496</v>
      </c>
      <c r="V47" s="43" t="str">
        <f t="shared" si="9"/>
        <v>OK</v>
      </c>
    </row>
    <row r="48" ht="27" customHeight="1" thickTop="1"/>
    <row r="49" spans="6:7" ht="15.75" customHeight="1">
      <c r="F49" s="88" t="s">
        <v>565</v>
      </c>
      <c r="G49" s="89" t="s">
        <v>566</v>
      </c>
    </row>
    <row r="52" ht="42" customHeight="1"/>
    <row r="70" spans="11:16" ht="27" customHeight="1">
      <c r="K70" s="90" t="s">
        <v>567</v>
      </c>
      <c r="L70" s="91"/>
      <c r="M70" s="6"/>
      <c r="N70" s="5"/>
      <c r="O70"/>
      <c r="P70" s="92"/>
    </row>
    <row r="71" spans="11:16" ht="27" customHeight="1">
      <c r="K71" s="93" t="s">
        <v>568</v>
      </c>
      <c r="L71" s="94"/>
      <c r="M71" s="95"/>
      <c r="N71" s="96"/>
      <c r="O71" s="97"/>
      <c r="P71" s="98"/>
    </row>
    <row r="72" spans="11:16" ht="27" customHeight="1">
      <c r="K72" s="99" t="s">
        <v>569</v>
      </c>
      <c r="L72" s="100"/>
      <c r="M72" s="101"/>
      <c r="N72" s="102"/>
      <c r="O72" s="103"/>
      <c r="P72" s="104"/>
    </row>
    <row r="73" spans="11:16" ht="27" customHeight="1">
      <c r="K73" s="99" t="s">
        <v>570</v>
      </c>
      <c r="L73" s="100"/>
      <c r="M73" s="101"/>
      <c r="N73" s="102"/>
      <c r="O73" s="103"/>
      <c r="P73" s="104"/>
    </row>
    <row r="74" spans="11:16" ht="27" customHeight="1">
      <c r="K74" s="109" t="s">
        <v>571</v>
      </c>
      <c r="L74" s="110"/>
      <c r="M74" s="101"/>
      <c r="N74" s="102"/>
      <c r="O74" s="103"/>
      <c r="P74" s="104"/>
    </row>
    <row r="75" spans="11:16" ht="27" customHeight="1">
      <c r="K75" s="111" t="s">
        <v>572</v>
      </c>
      <c r="L75" s="112"/>
      <c r="M75" s="105"/>
      <c r="N75" s="106"/>
      <c r="O75" s="107"/>
      <c r="P75" s="108"/>
    </row>
  </sheetData>
  <sheetProtection/>
  <mergeCells count="16">
    <mergeCell ref="O7:Q7"/>
    <mergeCell ref="U7:U8"/>
    <mergeCell ref="F3:Q3"/>
    <mergeCell ref="M5:P5"/>
    <mergeCell ref="H7:H8"/>
    <mergeCell ref="I7:I8"/>
    <mergeCell ref="J7:J8"/>
    <mergeCell ref="K74:L74"/>
    <mergeCell ref="K75:L75"/>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28" max="20" man="1"/>
  </rowBreaks>
  <drawing r:id="rId1"/>
</worksheet>
</file>

<file path=xl/worksheets/sheet2.xml><?xml version="1.0" encoding="utf-8"?>
<worksheet xmlns="http://schemas.openxmlformats.org/spreadsheetml/2006/main" xmlns:r="http://schemas.openxmlformats.org/officeDocument/2006/relationships">
  <dimension ref="A1:V99"/>
  <sheetViews>
    <sheetView view="pageBreakPreview" zoomScale="80" zoomScaleNormal="85" zoomScaleSheetLayoutView="80" zoomScalePageLayoutView="0" workbookViewId="0" topLeftCell="D79">
      <selection activeCell="K94" sqref="K94:P99"/>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42" customHeight="1" thickBot="1"/>
    <row r="3" spans="6:21" ht="30"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547</v>
      </c>
      <c r="G5" s="14" t="s">
        <v>160</v>
      </c>
      <c r="L5" s="16" t="s">
        <v>6</v>
      </c>
      <c r="M5" s="124" t="s">
        <v>563</v>
      </c>
      <c r="N5" s="124"/>
      <c r="O5" s="124"/>
      <c r="P5" s="125"/>
      <c r="Q5" s="19"/>
    </row>
    <row r="6" spans="7:20" ht="27"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49.5" customHeight="1" thickBot="1" thickTop="1">
      <c r="A9" s="39" t="s">
        <v>524</v>
      </c>
      <c r="B9" s="40" t="s">
        <v>37</v>
      </c>
      <c r="C9" s="27" t="s">
        <v>538</v>
      </c>
      <c r="D9" s="30" t="s">
        <v>19</v>
      </c>
      <c r="E9" s="30"/>
      <c r="F9" s="30" t="s">
        <v>38</v>
      </c>
      <c r="G9" s="30" t="s">
        <v>39</v>
      </c>
      <c r="H9" s="30"/>
      <c r="I9" s="30" t="s">
        <v>40</v>
      </c>
      <c r="J9" s="30"/>
      <c r="K9" s="41"/>
      <c r="L9" s="36"/>
      <c r="M9" s="33">
        <v>76000</v>
      </c>
      <c r="N9" s="33">
        <f>SUM(L9:M9)</f>
        <v>76000</v>
      </c>
      <c r="O9" s="34"/>
      <c r="P9" s="34"/>
      <c r="Q9" s="34"/>
      <c r="R9" s="36"/>
      <c r="S9" s="53">
        <v>76000</v>
      </c>
      <c r="T9" s="35">
        <f aca="true" t="shared" si="0" ref="T9:T27">SUM(R9:S9)</f>
        <v>76000</v>
      </c>
      <c r="U9" s="29" t="s">
        <v>41</v>
      </c>
      <c r="V9" s="43" t="str">
        <f aca="true" t="shared" si="1" ref="V9:V27">IF(T9&gt;N9,"Invalid","OK")</f>
        <v>OK</v>
      </c>
    </row>
    <row r="10" spans="1:22" s="28" customFormat="1" ht="49.5" customHeight="1" thickBot="1" thickTop="1">
      <c r="A10" s="39" t="s">
        <v>524</v>
      </c>
      <c r="B10" s="40" t="s">
        <v>37</v>
      </c>
      <c r="C10" s="27" t="s">
        <v>538</v>
      </c>
      <c r="D10" s="30" t="s">
        <v>19</v>
      </c>
      <c r="E10" s="30"/>
      <c r="F10" s="30" t="s">
        <v>38</v>
      </c>
      <c r="G10" s="30" t="s">
        <v>549</v>
      </c>
      <c r="H10" s="30"/>
      <c r="I10" s="30" t="s">
        <v>40</v>
      </c>
      <c r="J10" s="30"/>
      <c r="K10" s="41"/>
      <c r="L10" s="36"/>
      <c r="M10" s="33">
        <v>67000</v>
      </c>
      <c r="N10" s="33">
        <f>SUM(L10:M10)</f>
        <v>67000</v>
      </c>
      <c r="O10" s="34"/>
      <c r="P10" s="34"/>
      <c r="Q10" s="34"/>
      <c r="R10" s="36"/>
      <c r="S10" s="53">
        <v>67000</v>
      </c>
      <c r="T10" s="35">
        <f t="shared" si="0"/>
        <v>67000</v>
      </c>
      <c r="U10" s="29" t="s">
        <v>42</v>
      </c>
      <c r="V10" s="43" t="str">
        <f t="shared" si="1"/>
        <v>OK</v>
      </c>
    </row>
    <row r="11" spans="1:22" s="28" customFormat="1" ht="49.5" customHeight="1" thickBot="1" thickTop="1">
      <c r="A11" s="39" t="s">
        <v>524</v>
      </c>
      <c r="B11" s="40" t="s">
        <v>37</v>
      </c>
      <c r="C11" s="27" t="s">
        <v>538</v>
      </c>
      <c r="D11" s="30" t="s">
        <v>19</v>
      </c>
      <c r="E11" s="30"/>
      <c r="F11" s="30" t="s">
        <v>38</v>
      </c>
      <c r="G11" s="30" t="s">
        <v>43</v>
      </c>
      <c r="H11" s="30"/>
      <c r="I11" s="30" t="s">
        <v>40</v>
      </c>
      <c r="J11" s="30"/>
      <c r="K11" s="41"/>
      <c r="L11" s="36"/>
      <c r="M11" s="33">
        <v>81000</v>
      </c>
      <c r="N11" s="33">
        <f>SUM(L11:M11)</f>
        <v>81000</v>
      </c>
      <c r="O11" s="34"/>
      <c r="P11" s="34"/>
      <c r="Q11" s="34"/>
      <c r="R11" s="36"/>
      <c r="S11" s="53">
        <v>81000</v>
      </c>
      <c r="T11" s="35">
        <f t="shared" si="0"/>
        <v>81000</v>
      </c>
      <c r="U11" s="29" t="s">
        <v>44</v>
      </c>
      <c r="V11" s="43" t="str">
        <f t="shared" si="1"/>
        <v>OK</v>
      </c>
    </row>
    <row r="12" spans="1:22" s="28" customFormat="1" ht="49.5" customHeight="1" thickBot="1" thickTop="1">
      <c r="A12" s="39" t="s">
        <v>524</v>
      </c>
      <c r="B12" s="40" t="s">
        <v>37</v>
      </c>
      <c r="C12" s="27" t="s">
        <v>538</v>
      </c>
      <c r="D12" s="30" t="s">
        <v>19</v>
      </c>
      <c r="E12" s="30"/>
      <c r="F12" s="30" t="s">
        <v>38</v>
      </c>
      <c r="G12" s="30" t="s">
        <v>45</v>
      </c>
      <c r="H12" s="30"/>
      <c r="I12" s="30" t="s">
        <v>40</v>
      </c>
      <c r="J12" s="30"/>
      <c r="K12" s="41"/>
      <c r="L12" s="36"/>
      <c r="M12" s="33">
        <v>76500</v>
      </c>
      <c r="N12" s="33">
        <f>SUM(L12:M12)</f>
        <v>76500</v>
      </c>
      <c r="O12" s="34"/>
      <c r="P12" s="34"/>
      <c r="Q12" s="34"/>
      <c r="R12" s="36"/>
      <c r="S12" s="53">
        <v>76500</v>
      </c>
      <c r="T12" s="35">
        <f t="shared" si="0"/>
        <v>76500</v>
      </c>
      <c r="U12" s="29" t="s">
        <v>46</v>
      </c>
      <c r="V12" s="43" t="str">
        <f t="shared" si="1"/>
        <v>OK</v>
      </c>
    </row>
    <row r="13" spans="1:22" s="28" customFormat="1" ht="49.5" customHeight="1" thickBot="1" thickTop="1">
      <c r="A13" s="39" t="s">
        <v>524</v>
      </c>
      <c r="B13" s="40" t="s">
        <v>37</v>
      </c>
      <c r="C13" s="27" t="s">
        <v>538</v>
      </c>
      <c r="D13" s="30" t="s">
        <v>19</v>
      </c>
      <c r="E13" s="30"/>
      <c r="F13" s="30" t="s">
        <v>38</v>
      </c>
      <c r="G13" s="30" t="s">
        <v>45</v>
      </c>
      <c r="H13" s="30"/>
      <c r="I13" s="30" t="s">
        <v>40</v>
      </c>
      <c r="J13" s="30"/>
      <c r="K13" s="41"/>
      <c r="L13" s="36"/>
      <c r="M13" s="33">
        <v>34000</v>
      </c>
      <c r="N13" s="33">
        <f aca="true" t="shared" si="2" ref="N13:N27">SUM(L13:M13)</f>
        <v>34000</v>
      </c>
      <c r="O13" s="34"/>
      <c r="P13" s="34"/>
      <c r="Q13" s="34"/>
      <c r="R13" s="36"/>
      <c r="S13" s="53">
        <v>34000</v>
      </c>
      <c r="T13" s="35">
        <f t="shared" si="0"/>
        <v>34000</v>
      </c>
      <c r="U13" s="29" t="s">
        <v>47</v>
      </c>
      <c r="V13" s="43" t="str">
        <f t="shared" si="1"/>
        <v>OK</v>
      </c>
    </row>
    <row r="14" spans="1:22" s="28" customFormat="1" ht="49.5" customHeight="1" thickBot="1" thickTop="1">
      <c r="A14" s="39" t="s">
        <v>524</v>
      </c>
      <c r="B14" s="40" t="s">
        <v>37</v>
      </c>
      <c r="C14" s="27" t="s">
        <v>538</v>
      </c>
      <c r="D14" s="30" t="s">
        <v>19</v>
      </c>
      <c r="E14" s="30"/>
      <c r="F14" s="30" t="s">
        <v>38</v>
      </c>
      <c r="G14" s="30" t="s">
        <v>48</v>
      </c>
      <c r="H14" s="30"/>
      <c r="I14" s="30" t="s">
        <v>40</v>
      </c>
      <c r="J14" s="30"/>
      <c r="K14" s="41"/>
      <c r="L14" s="36"/>
      <c r="M14" s="33">
        <v>445500</v>
      </c>
      <c r="N14" s="33">
        <f t="shared" si="2"/>
        <v>445500</v>
      </c>
      <c r="O14" s="34"/>
      <c r="P14" s="34"/>
      <c r="Q14" s="34"/>
      <c r="R14" s="36"/>
      <c r="S14" s="53">
        <v>445500</v>
      </c>
      <c r="T14" s="35">
        <f t="shared" si="0"/>
        <v>445500</v>
      </c>
      <c r="U14" s="29" t="s">
        <v>49</v>
      </c>
      <c r="V14" s="43" t="str">
        <f t="shared" si="1"/>
        <v>OK</v>
      </c>
    </row>
    <row r="15" spans="1:22" s="28" customFormat="1" ht="49.5" customHeight="1" thickBot="1" thickTop="1">
      <c r="A15" s="39" t="s">
        <v>524</v>
      </c>
      <c r="B15" s="40" t="s">
        <v>37</v>
      </c>
      <c r="C15" s="27" t="s">
        <v>538</v>
      </c>
      <c r="D15" s="30" t="s">
        <v>19</v>
      </c>
      <c r="E15" s="30"/>
      <c r="F15" s="30" t="s">
        <v>38</v>
      </c>
      <c r="G15" s="30" t="s">
        <v>550</v>
      </c>
      <c r="H15" s="30"/>
      <c r="I15" s="30" t="s">
        <v>40</v>
      </c>
      <c r="J15" s="30"/>
      <c r="K15" s="41"/>
      <c r="L15" s="36"/>
      <c r="M15" s="33">
        <v>1000000</v>
      </c>
      <c r="N15" s="33">
        <f t="shared" si="2"/>
        <v>1000000</v>
      </c>
      <c r="O15" s="34"/>
      <c r="P15" s="34"/>
      <c r="Q15" s="34"/>
      <c r="R15" s="36"/>
      <c r="S15" s="53">
        <v>1000000</v>
      </c>
      <c r="T15" s="35">
        <f t="shared" si="0"/>
        <v>1000000</v>
      </c>
      <c r="U15" s="29" t="s">
        <v>50</v>
      </c>
      <c r="V15" s="43" t="str">
        <f t="shared" si="1"/>
        <v>OK</v>
      </c>
    </row>
    <row r="16" spans="1:22" s="28" customFormat="1" ht="49.5" customHeight="1" thickBot="1" thickTop="1">
      <c r="A16" s="39" t="s">
        <v>524</v>
      </c>
      <c r="B16" s="40" t="s">
        <v>37</v>
      </c>
      <c r="C16" s="27" t="s">
        <v>538</v>
      </c>
      <c r="D16" s="30" t="s">
        <v>19</v>
      </c>
      <c r="E16" s="30"/>
      <c r="F16" s="30" t="s">
        <v>38</v>
      </c>
      <c r="G16" s="30" t="s">
        <v>551</v>
      </c>
      <c r="H16" s="30"/>
      <c r="I16" s="30" t="s">
        <v>40</v>
      </c>
      <c r="J16" s="30"/>
      <c r="K16" s="41"/>
      <c r="L16" s="36"/>
      <c r="M16" s="33">
        <v>997000</v>
      </c>
      <c r="N16" s="33">
        <f t="shared" si="2"/>
        <v>997000</v>
      </c>
      <c r="O16" s="34"/>
      <c r="P16" s="34"/>
      <c r="Q16" s="34"/>
      <c r="R16" s="36"/>
      <c r="S16" s="53">
        <v>997000</v>
      </c>
      <c r="T16" s="35">
        <f t="shared" si="0"/>
        <v>997000</v>
      </c>
      <c r="U16" s="29" t="s">
        <v>51</v>
      </c>
      <c r="V16" s="43" t="str">
        <f t="shared" si="1"/>
        <v>OK</v>
      </c>
    </row>
    <row r="17" spans="1:22" s="28" customFormat="1" ht="49.5" customHeight="1" thickBot="1" thickTop="1">
      <c r="A17" s="39" t="s">
        <v>524</v>
      </c>
      <c r="B17" s="40" t="s">
        <v>37</v>
      </c>
      <c r="C17" s="27" t="s">
        <v>538</v>
      </c>
      <c r="D17" s="30" t="s">
        <v>19</v>
      </c>
      <c r="E17" s="30"/>
      <c r="F17" s="30" t="s">
        <v>38</v>
      </c>
      <c r="G17" s="30" t="s">
        <v>52</v>
      </c>
      <c r="H17" s="30"/>
      <c r="I17" s="30" t="s">
        <v>40</v>
      </c>
      <c r="J17" s="30"/>
      <c r="K17" s="41"/>
      <c r="L17" s="36"/>
      <c r="M17" s="33">
        <v>2000000</v>
      </c>
      <c r="N17" s="33">
        <f t="shared" si="2"/>
        <v>2000000</v>
      </c>
      <c r="O17" s="34"/>
      <c r="P17" s="34"/>
      <c r="Q17" s="34"/>
      <c r="R17" s="36"/>
      <c r="S17" s="53">
        <v>2000000</v>
      </c>
      <c r="T17" s="35">
        <f t="shared" si="0"/>
        <v>2000000</v>
      </c>
      <c r="U17" s="29" t="s">
        <v>53</v>
      </c>
      <c r="V17" s="43" t="str">
        <f t="shared" si="1"/>
        <v>OK</v>
      </c>
    </row>
    <row r="18" spans="1:22" s="28" customFormat="1" ht="49.5" customHeight="1" thickBot="1" thickTop="1">
      <c r="A18" s="39" t="s">
        <v>524</v>
      </c>
      <c r="B18" s="40" t="s">
        <v>37</v>
      </c>
      <c r="C18" s="27" t="s">
        <v>538</v>
      </c>
      <c r="D18" s="30" t="s">
        <v>19</v>
      </c>
      <c r="E18" s="30"/>
      <c r="F18" s="30" t="s">
        <v>38</v>
      </c>
      <c r="G18" s="30" t="s">
        <v>54</v>
      </c>
      <c r="H18" s="30"/>
      <c r="I18" s="30" t="s">
        <v>40</v>
      </c>
      <c r="J18" s="30"/>
      <c r="K18" s="41"/>
      <c r="L18" s="36"/>
      <c r="M18" s="33">
        <v>350000</v>
      </c>
      <c r="N18" s="33">
        <f t="shared" si="2"/>
        <v>350000</v>
      </c>
      <c r="O18" s="34"/>
      <c r="P18" s="34"/>
      <c r="Q18" s="34"/>
      <c r="R18" s="36"/>
      <c r="S18" s="53">
        <v>350000</v>
      </c>
      <c r="T18" s="35">
        <f t="shared" si="0"/>
        <v>350000</v>
      </c>
      <c r="U18" s="29" t="s">
        <v>55</v>
      </c>
      <c r="V18" s="43" t="str">
        <f t="shared" si="1"/>
        <v>OK</v>
      </c>
    </row>
    <row r="19" spans="1:22" s="28" customFormat="1" ht="49.5" customHeight="1" thickBot="1" thickTop="1">
      <c r="A19" s="39" t="s">
        <v>524</v>
      </c>
      <c r="B19" s="40" t="s">
        <v>37</v>
      </c>
      <c r="C19" s="27" t="s">
        <v>538</v>
      </c>
      <c r="D19" s="30" t="s">
        <v>19</v>
      </c>
      <c r="E19" s="30"/>
      <c r="F19" s="30" t="s">
        <v>38</v>
      </c>
      <c r="G19" s="30" t="s">
        <v>552</v>
      </c>
      <c r="H19" s="30"/>
      <c r="I19" s="30" t="s">
        <v>40</v>
      </c>
      <c r="J19" s="30"/>
      <c r="K19" s="41"/>
      <c r="L19" s="36"/>
      <c r="M19" s="33">
        <v>843800</v>
      </c>
      <c r="N19" s="33">
        <f t="shared" si="2"/>
        <v>843800</v>
      </c>
      <c r="O19" s="34"/>
      <c r="P19" s="34"/>
      <c r="Q19" s="34"/>
      <c r="R19" s="36"/>
      <c r="S19" s="53">
        <v>843800</v>
      </c>
      <c r="T19" s="35">
        <f t="shared" si="0"/>
        <v>843800</v>
      </c>
      <c r="U19" s="29" t="s">
        <v>56</v>
      </c>
      <c r="V19" s="43" t="str">
        <f t="shared" si="1"/>
        <v>OK</v>
      </c>
    </row>
    <row r="20" spans="1:22" s="28" customFormat="1" ht="49.5" customHeight="1" thickBot="1" thickTop="1">
      <c r="A20" s="39" t="s">
        <v>524</v>
      </c>
      <c r="B20" s="40" t="s">
        <v>37</v>
      </c>
      <c r="C20" s="27" t="s">
        <v>538</v>
      </c>
      <c r="D20" s="30" t="s">
        <v>19</v>
      </c>
      <c r="E20" s="30"/>
      <c r="F20" s="30" t="s">
        <v>38</v>
      </c>
      <c r="G20" s="30" t="s">
        <v>57</v>
      </c>
      <c r="H20" s="30"/>
      <c r="I20" s="30" t="s">
        <v>40</v>
      </c>
      <c r="J20" s="30"/>
      <c r="K20" s="41"/>
      <c r="L20" s="36"/>
      <c r="M20" s="33">
        <v>431550</v>
      </c>
      <c r="N20" s="33">
        <f t="shared" si="2"/>
        <v>431550</v>
      </c>
      <c r="O20" s="34"/>
      <c r="P20" s="34"/>
      <c r="Q20" s="34"/>
      <c r="R20" s="36"/>
      <c r="S20" s="53">
        <v>431550</v>
      </c>
      <c r="T20" s="35">
        <f t="shared" si="0"/>
        <v>431550</v>
      </c>
      <c r="U20" s="29" t="s">
        <v>58</v>
      </c>
      <c r="V20" s="43" t="str">
        <f t="shared" si="1"/>
        <v>OK</v>
      </c>
    </row>
    <row r="21" spans="1:22" s="28" customFormat="1" ht="67.5" thickBot="1" thickTop="1">
      <c r="A21" s="39" t="s">
        <v>524</v>
      </c>
      <c r="B21" s="40" t="s">
        <v>37</v>
      </c>
      <c r="C21" s="27" t="s">
        <v>538</v>
      </c>
      <c r="D21" s="30" t="s">
        <v>19</v>
      </c>
      <c r="E21" s="30"/>
      <c r="F21" s="30" t="s">
        <v>38</v>
      </c>
      <c r="G21" s="30" t="s">
        <v>59</v>
      </c>
      <c r="H21" s="30"/>
      <c r="I21" s="30" t="s">
        <v>40</v>
      </c>
      <c r="J21" s="30"/>
      <c r="K21" s="41"/>
      <c r="L21" s="36"/>
      <c r="M21" s="33">
        <v>312000</v>
      </c>
      <c r="N21" s="33">
        <f t="shared" si="2"/>
        <v>312000</v>
      </c>
      <c r="O21" s="34"/>
      <c r="P21" s="34"/>
      <c r="Q21" s="34"/>
      <c r="R21" s="36"/>
      <c r="S21" s="53">
        <v>312000</v>
      </c>
      <c r="T21" s="35">
        <f t="shared" si="0"/>
        <v>312000</v>
      </c>
      <c r="U21" s="29" t="s">
        <v>60</v>
      </c>
      <c r="V21" s="43" t="str">
        <f t="shared" si="1"/>
        <v>OK</v>
      </c>
    </row>
    <row r="22" spans="1:22" s="28" customFormat="1" ht="34.5" thickBot="1" thickTop="1">
      <c r="A22" s="39" t="s">
        <v>524</v>
      </c>
      <c r="B22" s="40" t="s">
        <v>37</v>
      </c>
      <c r="C22" s="27" t="s">
        <v>538</v>
      </c>
      <c r="D22" s="30" t="s">
        <v>19</v>
      </c>
      <c r="E22" s="30"/>
      <c r="F22" s="30" t="s">
        <v>38</v>
      </c>
      <c r="G22" s="30" t="s">
        <v>61</v>
      </c>
      <c r="H22" s="30"/>
      <c r="I22" s="30" t="s">
        <v>40</v>
      </c>
      <c r="J22" s="30"/>
      <c r="K22" s="41"/>
      <c r="L22" s="36"/>
      <c r="M22" s="33">
        <v>109700</v>
      </c>
      <c r="N22" s="33">
        <f t="shared" si="2"/>
        <v>109700</v>
      </c>
      <c r="O22" s="34"/>
      <c r="P22" s="34"/>
      <c r="Q22" s="34"/>
      <c r="R22" s="36"/>
      <c r="S22" s="53">
        <v>109700</v>
      </c>
      <c r="T22" s="35">
        <f t="shared" si="0"/>
        <v>109700</v>
      </c>
      <c r="U22" s="29" t="s">
        <v>62</v>
      </c>
      <c r="V22" s="43" t="str">
        <f t="shared" si="1"/>
        <v>OK</v>
      </c>
    </row>
    <row r="23" spans="1:22" s="28" customFormat="1" ht="51" thickBot="1" thickTop="1">
      <c r="A23" s="39" t="s">
        <v>524</v>
      </c>
      <c r="B23" s="40" t="s">
        <v>37</v>
      </c>
      <c r="C23" s="27" t="s">
        <v>538</v>
      </c>
      <c r="D23" s="30" t="s">
        <v>19</v>
      </c>
      <c r="E23" s="30"/>
      <c r="F23" s="30" t="s">
        <v>38</v>
      </c>
      <c r="G23" s="30" t="s">
        <v>553</v>
      </c>
      <c r="H23" s="30"/>
      <c r="I23" s="30" t="s">
        <v>40</v>
      </c>
      <c r="J23" s="30"/>
      <c r="K23" s="41"/>
      <c r="L23" s="36"/>
      <c r="M23" s="33">
        <v>500000</v>
      </c>
      <c r="N23" s="33">
        <f t="shared" si="2"/>
        <v>500000</v>
      </c>
      <c r="O23" s="34"/>
      <c r="P23" s="34"/>
      <c r="Q23" s="34"/>
      <c r="R23" s="36"/>
      <c r="S23" s="53">
        <v>500000</v>
      </c>
      <c r="T23" s="35">
        <f t="shared" si="0"/>
        <v>500000</v>
      </c>
      <c r="U23" s="29" t="s">
        <v>63</v>
      </c>
      <c r="V23" s="43" t="str">
        <f t="shared" si="1"/>
        <v>OK</v>
      </c>
    </row>
    <row r="24" spans="1:22" s="28" customFormat="1" ht="67.5" thickBot="1" thickTop="1">
      <c r="A24" s="39" t="s">
        <v>524</v>
      </c>
      <c r="B24" s="40" t="s">
        <v>37</v>
      </c>
      <c r="C24" s="27" t="s">
        <v>538</v>
      </c>
      <c r="D24" s="30" t="s">
        <v>19</v>
      </c>
      <c r="E24" s="30"/>
      <c r="F24" s="52" t="s">
        <v>10</v>
      </c>
      <c r="G24" s="52" t="s">
        <v>64</v>
      </c>
      <c r="H24" s="30"/>
      <c r="I24" s="30"/>
      <c r="J24" s="30"/>
      <c r="K24" s="41"/>
      <c r="L24" s="36"/>
      <c r="M24" s="33"/>
      <c r="N24" s="33">
        <f t="shared" si="2"/>
        <v>0</v>
      </c>
      <c r="O24" s="34"/>
      <c r="P24" s="34"/>
      <c r="Q24" s="34"/>
      <c r="R24" s="36"/>
      <c r="S24" s="36">
        <v>3100000</v>
      </c>
      <c r="T24" s="35">
        <f t="shared" si="0"/>
        <v>3100000</v>
      </c>
      <c r="U24" s="54" t="s">
        <v>529</v>
      </c>
      <c r="V24" s="43" t="str">
        <f t="shared" si="1"/>
        <v>Invalid</v>
      </c>
    </row>
    <row r="25" spans="1:22" s="28" customFormat="1" ht="49.5" customHeight="1" thickBot="1" thickTop="1">
      <c r="A25" s="39" t="s">
        <v>524</v>
      </c>
      <c r="B25" s="40" t="s">
        <v>37</v>
      </c>
      <c r="C25" s="27" t="s">
        <v>538</v>
      </c>
      <c r="D25" s="30" t="s">
        <v>19</v>
      </c>
      <c r="E25" s="30"/>
      <c r="F25" s="30" t="s">
        <v>65</v>
      </c>
      <c r="G25" s="30" t="s">
        <v>33</v>
      </c>
      <c r="H25" s="30" t="s">
        <v>24</v>
      </c>
      <c r="I25" s="30"/>
      <c r="J25" s="30"/>
      <c r="K25" s="41"/>
      <c r="L25" s="36"/>
      <c r="M25" s="33"/>
      <c r="N25" s="33">
        <f t="shared" si="2"/>
        <v>0</v>
      </c>
      <c r="O25" s="34"/>
      <c r="P25" s="34"/>
      <c r="Q25" s="34"/>
      <c r="R25" s="36">
        <v>106000</v>
      </c>
      <c r="S25" s="36"/>
      <c r="T25" s="35">
        <f t="shared" si="0"/>
        <v>106000</v>
      </c>
      <c r="U25" s="29" t="s">
        <v>66</v>
      </c>
      <c r="V25" s="43" t="str">
        <f t="shared" si="1"/>
        <v>Invalid</v>
      </c>
    </row>
    <row r="26" spans="1:22" s="28" customFormat="1" ht="49.5" customHeight="1" thickBot="1" thickTop="1">
      <c r="A26" s="39" t="s">
        <v>524</v>
      </c>
      <c r="B26" s="40" t="s">
        <v>37</v>
      </c>
      <c r="C26" s="27" t="s">
        <v>538</v>
      </c>
      <c r="D26" s="30" t="s">
        <v>19</v>
      </c>
      <c r="E26" s="30"/>
      <c r="F26" s="30" t="s">
        <v>67</v>
      </c>
      <c r="G26" s="30" t="s">
        <v>68</v>
      </c>
      <c r="H26" s="30" t="s">
        <v>24</v>
      </c>
      <c r="I26" s="30"/>
      <c r="J26" s="30"/>
      <c r="K26" s="41"/>
      <c r="L26" s="36"/>
      <c r="M26" s="33"/>
      <c r="N26" s="33">
        <f t="shared" si="2"/>
        <v>0</v>
      </c>
      <c r="O26" s="34"/>
      <c r="P26" s="34"/>
      <c r="Q26" s="34"/>
      <c r="R26" s="36">
        <v>34000</v>
      </c>
      <c r="S26" s="36"/>
      <c r="T26" s="35">
        <f t="shared" si="0"/>
        <v>34000</v>
      </c>
      <c r="U26" s="29" t="s">
        <v>69</v>
      </c>
      <c r="V26" s="43" t="str">
        <f t="shared" si="1"/>
        <v>Invalid</v>
      </c>
    </row>
    <row r="27" spans="1:22" s="28" customFormat="1" ht="49.5" customHeight="1" thickBot="1" thickTop="1">
      <c r="A27" s="39" t="s">
        <v>524</v>
      </c>
      <c r="B27" s="40" t="s">
        <v>37</v>
      </c>
      <c r="C27" s="27" t="s">
        <v>538</v>
      </c>
      <c r="D27" s="30" t="s">
        <v>19</v>
      </c>
      <c r="E27" s="30"/>
      <c r="F27" s="30" t="s">
        <v>65</v>
      </c>
      <c r="G27" s="30" t="s">
        <v>70</v>
      </c>
      <c r="H27" s="29" t="s">
        <v>34</v>
      </c>
      <c r="I27" s="30"/>
      <c r="J27" s="30"/>
      <c r="K27" s="41"/>
      <c r="L27" s="36"/>
      <c r="M27" s="33"/>
      <c r="N27" s="33">
        <f t="shared" si="2"/>
        <v>0</v>
      </c>
      <c r="O27" s="34"/>
      <c r="P27" s="34"/>
      <c r="Q27" s="34"/>
      <c r="R27" s="36">
        <f>1000000*1.25</f>
        <v>1250000</v>
      </c>
      <c r="S27" s="36">
        <v>50000</v>
      </c>
      <c r="T27" s="35">
        <f t="shared" si="0"/>
        <v>1300000</v>
      </c>
      <c r="U27" s="29" t="s">
        <v>71</v>
      </c>
      <c r="V27" s="43" t="str">
        <f t="shared" si="1"/>
        <v>Invalid</v>
      </c>
    </row>
    <row r="28" spans="1:22" s="28" customFormat="1" ht="49.5" customHeight="1" thickBot="1" thickTop="1">
      <c r="A28" s="39" t="s">
        <v>524</v>
      </c>
      <c r="B28" s="40" t="s">
        <v>37</v>
      </c>
      <c r="C28" s="27" t="s">
        <v>538</v>
      </c>
      <c r="D28" s="30" t="s">
        <v>19</v>
      </c>
      <c r="E28" s="30"/>
      <c r="F28" s="52" t="s">
        <v>14</v>
      </c>
      <c r="G28" s="52" t="s">
        <v>301</v>
      </c>
      <c r="H28" s="30" t="s">
        <v>35</v>
      </c>
      <c r="I28" s="30"/>
      <c r="J28" s="30"/>
      <c r="K28" s="41"/>
      <c r="L28" s="36"/>
      <c r="M28" s="33"/>
      <c r="N28" s="33">
        <f aca="true" t="shared" si="3" ref="N28:N49">SUM(L28:M28)</f>
        <v>0</v>
      </c>
      <c r="O28" s="34"/>
      <c r="P28" s="34"/>
      <c r="Q28" s="34"/>
      <c r="R28" s="36">
        <v>250000</v>
      </c>
      <c r="S28" s="36"/>
      <c r="T28" s="35">
        <f aca="true" t="shared" si="4" ref="T28:T49">SUM(R28:S28)</f>
        <v>250000</v>
      </c>
      <c r="U28" s="54" t="s">
        <v>302</v>
      </c>
      <c r="V28" s="43" t="str">
        <f aca="true" t="shared" si="5" ref="V28:V49">IF(T28&gt;N28,"Invalid","OK")</f>
        <v>Invalid</v>
      </c>
    </row>
    <row r="29" spans="1:22" s="28" customFormat="1" ht="51" thickBot="1" thickTop="1">
      <c r="A29" s="39" t="s">
        <v>524</v>
      </c>
      <c r="B29" s="40" t="s">
        <v>37</v>
      </c>
      <c r="C29" s="27" t="s">
        <v>538</v>
      </c>
      <c r="D29" s="30" t="s">
        <v>19</v>
      </c>
      <c r="E29" s="30"/>
      <c r="F29" s="52" t="s">
        <v>33</v>
      </c>
      <c r="G29" s="52" t="s">
        <v>319</v>
      </c>
      <c r="H29" s="52" t="s">
        <v>24</v>
      </c>
      <c r="I29" s="30"/>
      <c r="J29" s="30"/>
      <c r="K29" s="41"/>
      <c r="L29" s="36"/>
      <c r="M29" s="33"/>
      <c r="N29" s="33">
        <f>SUM(L29:M29)</f>
        <v>0</v>
      </c>
      <c r="O29" s="34"/>
      <c r="P29" s="34"/>
      <c r="Q29" s="34"/>
      <c r="R29" s="36">
        <v>250000</v>
      </c>
      <c r="S29" s="36"/>
      <c r="T29" s="35">
        <f>SUM(R29:S29)</f>
        <v>250000</v>
      </c>
      <c r="U29" s="54" t="s">
        <v>320</v>
      </c>
      <c r="V29" s="43" t="str">
        <f>IF(T29&gt;N29,"Invalid","OK")</f>
        <v>Invalid</v>
      </c>
    </row>
    <row r="30" spans="1:22" s="28" customFormat="1" ht="84" thickBot="1" thickTop="1">
      <c r="A30" s="39" t="s">
        <v>524</v>
      </c>
      <c r="B30" s="40" t="s">
        <v>37</v>
      </c>
      <c r="C30" s="27" t="s">
        <v>538</v>
      </c>
      <c r="D30" s="30" t="s">
        <v>19</v>
      </c>
      <c r="E30" s="30"/>
      <c r="F30" s="52" t="s">
        <v>4</v>
      </c>
      <c r="G30" s="52" t="s">
        <v>332</v>
      </c>
      <c r="H30" s="52" t="s">
        <v>28</v>
      </c>
      <c r="I30" s="30"/>
      <c r="J30" s="30"/>
      <c r="K30" s="41"/>
      <c r="L30" s="36">
        <v>26500</v>
      </c>
      <c r="M30" s="33">
        <v>23500</v>
      </c>
      <c r="N30" s="33">
        <f>SUM(L30:M30)</f>
        <v>50000</v>
      </c>
      <c r="O30" s="34"/>
      <c r="P30" s="34"/>
      <c r="Q30" s="34"/>
      <c r="R30" s="36">
        <v>20455</v>
      </c>
      <c r="S30" s="36">
        <v>25032</v>
      </c>
      <c r="T30" s="35">
        <f>SUM(R30:S30)</f>
        <v>45487</v>
      </c>
      <c r="U30" s="52" t="s">
        <v>333</v>
      </c>
      <c r="V30" s="43" t="str">
        <f>IF(T30&gt;N30,"Invalid","OK")</f>
        <v>OK</v>
      </c>
    </row>
    <row r="31" spans="1:22" s="28" customFormat="1" ht="51" thickBot="1" thickTop="1">
      <c r="A31" s="39" t="s">
        <v>524</v>
      </c>
      <c r="B31" s="40" t="s">
        <v>37</v>
      </c>
      <c r="C31" s="27" t="s">
        <v>538</v>
      </c>
      <c r="D31" s="30" t="s">
        <v>19</v>
      </c>
      <c r="E31" s="30"/>
      <c r="F31" s="52" t="s">
        <v>4</v>
      </c>
      <c r="G31" s="52" t="s">
        <v>334</v>
      </c>
      <c r="H31" s="52" t="s">
        <v>24</v>
      </c>
      <c r="I31" s="30"/>
      <c r="J31" s="30"/>
      <c r="K31" s="41"/>
      <c r="L31" s="36">
        <v>76500</v>
      </c>
      <c r="M31" s="33"/>
      <c r="N31" s="33">
        <f>SUM(L31:M31)</f>
        <v>76500</v>
      </c>
      <c r="O31" s="34"/>
      <c r="P31" s="34"/>
      <c r="Q31" s="34"/>
      <c r="R31" s="36">
        <v>19340</v>
      </c>
      <c r="S31" s="36"/>
      <c r="T31" s="35">
        <f>SUM(R31:S31)</f>
        <v>19340</v>
      </c>
      <c r="U31" s="52" t="s">
        <v>335</v>
      </c>
      <c r="V31" s="43" t="str">
        <f>IF(T31&gt;N31,"Invalid","OK")</f>
        <v>OK</v>
      </c>
    </row>
    <row r="32" spans="1:22" s="28" customFormat="1" ht="49.5" customHeight="1" thickBot="1" thickTop="1">
      <c r="A32" s="39" t="s">
        <v>524</v>
      </c>
      <c r="B32" s="40" t="s">
        <v>37</v>
      </c>
      <c r="C32" s="27" t="s">
        <v>538</v>
      </c>
      <c r="D32" s="30" t="s">
        <v>19</v>
      </c>
      <c r="E32" s="30"/>
      <c r="F32" s="52" t="s">
        <v>336</v>
      </c>
      <c r="G32" s="52" t="s">
        <v>337</v>
      </c>
      <c r="H32" s="52" t="s">
        <v>24</v>
      </c>
      <c r="I32" s="30"/>
      <c r="J32" s="30"/>
      <c r="K32" s="41"/>
      <c r="L32" s="36">
        <v>81000</v>
      </c>
      <c r="M32" s="33"/>
      <c r="N32" s="33">
        <f>SUM(L32:M32)</f>
        <v>81000</v>
      </c>
      <c r="O32" s="34"/>
      <c r="P32" s="34"/>
      <c r="Q32" s="34"/>
      <c r="R32" s="36">
        <v>50000</v>
      </c>
      <c r="S32" s="36"/>
      <c r="T32" s="35">
        <f>SUM(R32:S32)</f>
        <v>50000</v>
      </c>
      <c r="U32" s="52" t="s">
        <v>338</v>
      </c>
      <c r="V32" s="43" t="str">
        <f>IF(T32&gt;N32,"Invalid","OK")</f>
        <v>OK</v>
      </c>
    </row>
    <row r="33" spans="1:22" s="28" customFormat="1" ht="49.5" customHeight="1" thickBot="1" thickTop="1">
      <c r="A33" s="39" t="s">
        <v>524</v>
      </c>
      <c r="B33" s="40" t="s">
        <v>37</v>
      </c>
      <c r="C33" s="27" t="s">
        <v>538</v>
      </c>
      <c r="D33" s="30" t="s">
        <v>19</v>
      </c>
      <c r="E33" s="30"/>
      <c r="F33" s="30" t="s">
        <v>9</v>
      </c>
      <c r="G33" s="29" t="s">
        <v>343</v>
      </c>
      <c r="H33" s="29" t="s">
        <v>24</v>
      </c>
      <c r="I33" s="30"/>
      <c r="J33" s="30"/>
      <c r="K33" s="41"/>
      <c r="L33" s="36"/>
      <c r="M33" s="33"/>
      <c r="N33" s="33">
        <f>SUM(L33:M33)</f>
        <v>0</v>
      </c>
      <c r="O33" s="34"/>
      <c r="P33" s="34"/>
      <c r="Q33" s="34"/>
      <c r="R33" s="36">
        <v>600000</v>
      </c>
      <c r="S33" s="36"/>
      <c r="T33" s="35">
        <f>SUM(R33:S33)</f>
        <v>600000</v>
      </c>
      <c r="U33" s="29" t="s">
        <v>344</v>
      </c>
      <c r="V33" s="43" t="str">
        <f>IF(T33&gt;N33,"Invalid","OK")</f>
        <v>Invalid</v>
      </c>
    </row>
    <row r="34" spans="1:22" s="28" customFormat="1" ht="49.5" customHeight="1" thickBot="1" thickTop="1">
      <c r="A34" s="39" t="s">
        <v>524</v>
      </c>
      <c r="B34" s="40" t="s">
        <v>37</v>
      </c>
      <c r="C34" s="27" t="s">
        <v>538</v>
      </c>
      <c r="D34" s="30" t="s">
        <v>20</v>
      </c>
      <c r="E34" s="30"/>
      <c r="F34" s="52" t="s">
        <v>11</v>
      </c>
      <c r="G34" s="52" t="s">
        <v>303</v>
      </c>
      <c r="H34" s="52" t="s">
        <v>24</v>
      </c>
      <c r="I34" s="30"/>
      <c r="J34" s="30"/>
      <c r="K34" s="41"/>
      <c r="L34" s="36"/>
      <c r="M34" s="33"/>
      <c r="N34" s="33">
        <f t="shared" si="3"/>
        <v>0</v>
      </c>
      <c r="O34" s="34"/>
      <c r="P34" s="34"/>
      <c r="Q34" s="34"/>
      <c r="R34" s="36">
        <v>750000</v>
      </c>
      <c r="S34" s="36">
        <v>400000</v>
      </c>
      <c r="T34" s="35">
        <f t="shared" si="4"/>
        <v>1150000</v>
      </c>
      <c r="U34" s="54" t="s">
        <v>304</v>
      </c>
      <c r="V34" s="43" t="str">
        <f t="shared" si="5"/>
        <v>Invalid</v>
      </c>
    </row>
    <row r="35" spans="1:22" s="28" customFormat="1" ht="49.5" customHeight="1" thickBot="1" thickTop="1">
      <c r="A35" s="39" t="s">
        <v>524</v>
      </c>
      <c r="B35" s="40" t="s">
        <v>37</v>
      </c>
      <c r="C35" s="27" t="s">
        <v>538</v>
      </c>
      <c r="D35" s="30" t="s">
        <v>20</v>
      </c>
      <c r="E35" s="30"/>
      <c r="F35" s="52" t="s">
        <v>11</v>
      </c>
      <c r="G35" s="52" t="s">
        <v>305</v>
      </c>
      <c r="H35" s="52" t="s">
        <v>24</v>
      </c>
      <c r="I35" s="30"/>
      <c r="J35" s="30"/>
      <c r="K35" s="41"/>
      <c r="L35" s="36"/>
      <c r="M35" s="33"/>
      <c r="N35" s="33">
        <f t="shared" si="3"/>
        <v>0</v>
      </c>
      <c r="O35" s="34"/>
      <c r="P35" s="34"/>
      <c r="Q35" s="34"/>
      <c r="R35" s="36">
        <v>1000000</v>
      </c>
      <c r="S35" s="36">
        <v>700000</v>
      </c>
      <c r="T35" s="35">
        <f t="shared" si="4"/>
        <v>1700000</v>
      </c>
      <c r="U35" s="54" t="s">
        <v>306</v>
      </c>
      <c r="V35" s="43" t="str">
        <f t="shared" si="5"/>
        <v>Invalid</v>
      </c>
    </row>
    <row r="36" spans="1:22" s="28" customFormat="1" ht="49.5" customHeight="1" thickBot="1" thickTop="1">
      <c r="A36" s="39" t="s">
        <v>524</v>
      </c>
      <c r="B36" s="40" t="s">
        <v>37</v>
      </c>
      <c r="C36" s="27" t="s">
        <v>538</v>
      </c>
      <c r="D36" s="30" t="s">
        <v>20</v>
      </c>
      <c r="E36" s="30"/>
      <c r="F36" s="52" t="s">
        <v>12</v>
      </c>
      <c r="G36" s="52" t="s">
        <v>307</v>
      </c>
      <c r="H36" s="52" t="s">
        <v>24</v>
      </c>
      <c r="I36" s="30"/>
      <c r="J36" s="30"/>
      <c r="K36" s="41"/>
      <c r="L36" s="36"/>
      <c r="M36" s="33"/>
      <c r="N36" s="33">
        <f t="shared" si="3"/>
        <v>0</v>
      </c>
      <c r="O36" s="34"/>
      <c r="P36" s="34"/>
      <c r="Q36" s="34"/>
      <c r="R36" s="36">
        <v>500000</v>
      </c>
      <c r="S36" s="36">
        <v>650000</v>
      </c>
      <c r="T36" s="35">
        <f t="shared" si="4"/>
        <v>1150000</v>
      </c>
      <c r="U36" s="54" t="s">
        <v>306</v>
      </c>
      <c r="V36" s="43" t="str">
        <f t="shared" si="5"/>
        <v>Invalid</v>
      </c>
    </row>
    <row r="37" spans="1:22" s="28" customFormat="1" ht="49.5" customHeight="1" thickBot="1" thickTop="1">
      <c r="A37" s="39" t="s">
        <v>524</v>
      </c>
      <c r="B37" s="40" t="s">
        <v>37</v>
      </c>
      <c r="C37" s="27" t="s">
        <v>538</v>
      </c>
      <c r="D37" s="30" t="s">
        <v>20</v>
      </c>
      <c r="E37" s="30"/>
      <c r="F37" s="52" t="s">
        <v>12</v>
      </c>
      <c r="G37" s="52" t="s">
        <v>308</v>
      </c>
      <c r="H37" s="52" t="s">
        <v>24</v>
      </c>
      <c r="I37" s="30"/>
      <c r="J37" s="30"/>
      <c r="K37" s="41"/>
      <c r="L37" s="36"/>
      <c r="M37" s="33"/>
      <c r="N37" s="33">
        <f t="shared" si="3"/>
        <v>0</v>
      </c>
      <c r="O37" s="34"/>
      <c r="P37" s="34"/>
      <c r="Q37" s="34"/>
      <c r="R37" s="36">
        <v>400000</v>
      </c>
      <c r="S37" s="36"/>
      <c r="T37" s="35">
        <f t="shared" si="4"/>
        <v>400000</v>
      </c>
      <c r="U37" s="54" t="s">
        <v>309</v>
      </c>
      <c r="V37" s="43" t="str">
        <f t="shared" si="5"/>
        <v>Invalid</v>
      </c>
    </row>
    <row r="38" spans="1:22" s="28" customFormat="1" ht="49.5" customHeight="1" thickBot="1" thickTop="1">
      <c r="A38" s="39" t="s">
        <v>524</v>
      </c>
      <c r="B38" s="40" t="s">
        <v>37</v>
      </c>
      <c r="C38" s="27" t="s">
        <v>538</v>
      </c>
      <c r="D38" s="30" t="s">
        <v>20</v>
      </c>
      <c r="E38" s="30"/>
      <c r="F38" s="52" t="s">
        <v>310</v>
      </c>
      <c r="G38" s="52" t="s">
        <v>311</v>
      </c>
      <c r="H38" s="52" t="s">
        <v>24</v>
      </c>
      <c r="I38" s="30"/>
      <c r="J38" s="30"/>
      <c r="K38" s="41"/>
      <c r="L38" s="36"/>
      <c r="M38" s="33"/>
      <c r="N38" s="33">
        <f t="shared" si="3"/>
        <v>0</v>
      </c>
      <c r="O38" s="34"/>
      <c r="P38" s="34"/>
      <c r="Q38" s="34"/>
      <c r="R38" s="36">
        <v>605000</v>
      </c>
      <c r="S38" s="36"/>
      <c r="T38" s="35">
        <f t="shared" si="4"/>
        <v>605000</v>
      </c>
      <c r="U38" s="54" t="s">
        <v>312</v>
      </c>
      <c r="V38" s="43" t="str">
        <f t="shared" si="5"/>
        <v>Invalid</v>
      </c>
    </row>
    <row r="39" spans="1:22" s="28" customFormat="1" ht="49.5" customHeight="1" thickBot="1" thickTop="1">
      <c r="A39" s="39" t="s">
        <v>524</v>
      </c>
      <c r="B39" s="40" t="s">
        <v>37</v>
      </c>
      <c r="C39" s="27" t="s">
        <v>538</v>
      </c>
      <c r="D39" s="30" t="s">
        <v>20</v>
      </c>
      <c r="E39" s="30"/>
      <c r="F39" s="52" t="s">
        <v>313</v>
      </c>
      <c r="G39" s="52" t="s">
        <v>314</v>
      </c>
      <c r="H39" s="52" t="s">
        <v>21</v>
      </c>
      <c r="I39" s="30"/>
      <c r="J39" s="30"/>
      <c r="K39" s="41"/>
      <c r="L39" s="36"/>
      <c r="M39" s="33"/>
      <c r="N39" s="33">
        <f t="shared" si="3"/>
        <v>0</v>
      </c>
      <c r="O39" s="34"/>
      <c r="P39" s="34"/>
      <c r="Q39" s="34"/>
      <c r="R39" s="36">
        <v>7700000</v>
      </c>
      <c r="S39" s="36"/>
      <c r="T39" s="35">
        <f t="shared" si="4"/>
        <v>7700000</v>
      </c>
      <c r="U39" s="54" t="s">
        <v>315</v>
      </c>
      <c r="V39" s="43" t="str">
        <f t="shared" si="5"/>
        <v>Invalid</v>
      </c>
    </row>
    <row r="40" spans="1:22" s="28" customFormat="1" ht="49.5" customHeight="1" thickBot="1" thickTop="1">
      <c r="A40" s="39" t="s">
        <v>524</v>
      </c>
      <c r="B40" s="40" t="s">
        <v>37</v>
      </c>
      <c r="C40" s="27" t="s">
        <v>538</v>
      </c>
      <c r="D40" s="30" t="s">
        <v>20</v>
      </c>
      <c r="E40" s="30"/>
      <c r="F40" s="52" t="s">
        <v>316</v>
      </c>
      <c r="G40" s="52" t="s">
        <v>317</v>
      </c>
      <c r="H40" s="52" t="s">
        <v>28</v>
      </c>
      <c r="I40" s="30"/>
      <c r="J40" s="30"/>
      <c r="K40" s="41"/>
      <c r="L40" s="36"/>
      <c r="M40" s="33"/>
      <c r="N40" s="33">
        <f t="shared" si="3"/>
        <v>0</v>
      </c>
      <c r="O40" s="34"/>
      <c r="P40" s="34"/>
      <c r="Q40" s="34"/>
      <c r="R40" s="36">
        <v>100000</v>
      </c>
      <c r="S40" s="36"/>
      <c r="T40" s="35">
        <f t="shared" si="4"/>
        <v>100000</v>
      </c>
      <c r="U40" s="54" t="s">
        <v>318</v>
      </c>
      <c r="V40" s="43" t="str">
        <f t="shared" si="5"/>
        <v>Invalid</v>
      </c>
    </row>
    <row r="41" spans="1:22" s="28" customFormat="1" ht="51" thickBot="1" thickTop="1">
      <c r="A41" s="39" t="s">
        <v>524</v>
      </c>
      <c r="B41" s="40" t="s">
        <v>37</v>
      </c>
      <c r="C41" s="27" t="s">
        <v>538</v>
      </c>
      <c r="D41" s="30" t="s">
        <v>20</v>
      </c>
      <c r="E41" s="30"/>
      <c r="F41" s="52" t="s">
        <v>12</v>
      </c>
      <c r="G41" s="52" t="s">
        <v>321</v>
      </c>
      <c r="H41" s="52" t="s">
        <v>24</v>
      </c>
      <c r="I41" s="30"/>
      <c r="J41" s="30"/>
      <c r="K41" s="41"/>
      <c r="L41" s="36"/>
      <c r="M41" s="33"/>
      <c r="N41" s="33">
        <f t="shared" si="3"/>
        <v>0</v>
      </c>
      <c r="O41" s="34"/>
      <c r="P41" s="34"/>
      <c r="Q41" s="34"/>
      <c r="R41" s="36">
        <v>1000000</v>
      </c>
      <c r="S41" s="36"/>
      <c r="T41" s="35">
        <f t="shared" si="4"/>
        <v>1000000</v>
      </c>
      <c r="U41" s="54" t="s">
        <v>320</v>
      </c>
      <c r="V41" s="43" t="str">
        <f t="shared" si="5"/>
        <v>Invalid</v>
      </c>
    </row>
    <row r="42" spans="1:22" s="28" customFormat="1" ht="49.5" customHeight="1" thickBot="1" thickTop="1">
      <c r="A42" s="39" t="s">
        <v>524</v>
      </c>
      <c r="B42" s="40" t="s">
        <v>37</v>
      </c>
      <c r="C42" s="27" t="s">
        <v>538</v>
      </c>
      <c r="D42" s="30" t="s">
        <v>20</v>
      </c>
      <c r="E42" s="30"/>
      <c r="F42" s="52" t="s">
        <v>12</v>
      </c>
      <c r="G42" s="52" t="s">
        <v>322</v>
      </c>
      <c r="H42" s="52" t="s">
        <v>28</v>
      </c>
      <c r="I42" s="30"/>
      <c r="J42" s="30"/>
      <c r="K42" s="41"/>
      <c r="L42" s="36"/>
      <c r="M42" s="33"/>
      <c r="N42" s="33">
        <f t="shared" si="3"/>
        <v>0</v>
      </c>
      <c r="O42" s="34"/>
      <c r="P42" s="34"/>
      <c r="Q42" s="34"/>
      <c r="R42" s="36"/>
      <c r="S42" s="36">
        <v>1100000</v>
      </c>
      <c r="T42" s="35">
        <f t="shared" si="4"/>
        <v>1100000</v>
      </c>
      <c r="U42" s="54" t="s">
        <v>323</v>
      </c>
      <c r="V42" s="43" t="str">
        <f t="shared" si="5"/>
        <v>Invalid</v>
      </c>
    </row>
    <row r="43" spans="1:22" s="28" customFormat="1" ht="51" thickBot="1" thickTop="1">
      <c r="A43" s="39" t="s">
        <v>524</v>
      </c>
      <c r="B43" s="40" t="s">
        <v>37</v>
      </c>
      <c r="C43" s="27" t="s">
        <v>538</v>
      </c>
      <c r="D43" s="30" t="s">
        <v>20</v>
      </c>
      <c r="E43" s="30"/>
      <c r="F43" s="52" t="s">
        <v>11</v>
      </c>
      <c r="G43" s="52" t="s">
        <v>324</v>
      </c>
      <c r="H43" s="52" t="s">
        <v>24</v>
      </c>
      <c r="I43" s="30"/>
      <c r="J43" s="30"/>
      <c r="K43" s="41"/>
      <c r="L43" s="36"/>
      <c r="M43" s="33"/>
      <c r="N43" s="33">
        <f t="shared" si="3"/>
        <v>0</v>
      </c>
      <c r="O43" s="34"/>
      <c r="P43" s="34"/>
      <c r="Q43" s="34"/>
      <c r="R43" s="36"/>
      <c r="S43" s="36">
        <v>239930</v>
      </c>
      <c r="T43" s="35">
        <f t="shared" si="4"/>
        <v>239930</v>
      </c>
      <c r="U43" s="54" t="s">
        <v>325</v>
      </c>
      <c r="V43" s="43" t="str">
        <f t="shared" si="5"/>
        <v>Invalid</v>
      </c>
    </row>
    <row r="44" spans="1:22" s="28" customFormat="1" ht="49.5" customHeight="1" thickBot="1" thickTop="1">
      <c r="A44" s="39" t="s">
        <v>524</v>
      </c>
      <c r="B44" s="40" t="s">
        <v>37</v>
      </c>
      <c r="C44" s="27" t="s">
        <v>538</v>
      </c>
      <c r="D44" s="30" t="s">
        <v>20</v>
      </c>
      <c r="E44" s="30"/>
      <c r="F44" s="52" t="s">
        <v>11</v>
      </c>
      <c r="G44" s="52" t="s">
        <v>326</v>
      </c>
      <c r="H44" s="30" t="s">
        <v>27</v>
      </c>
      <c r="I44" s="30"/>
      <c r="J44" s="30"/>
      <c r="K44" s="41"/>
      <c r="L44" s="36"/>
      <c r="M44" s="33"/>
      <c r="N44" s="33">
        <f t="shared" si="3"/>
        <v>0</v>
      </c>
      <c r="O44" s="34"/>
      <c r="P44" s="34"/>
      <c r="Q44" s="34"/>
      <c r="R44" s="36"/>
      <c r="S44" s="36">
        <v>6900000</v>
      </c>
      <c r="T44" s="35">
        <f t="shared" si="4"/>
        <v>6900000</v>
      </c>
      <c r="U44" s="54" t="s">
        <v>327</v>
      </c>
      <c r="V44" s="43" t="str">
        <f t="shared" si="5"/>
        <v>Invalid</v>
      </c>
    </row>
    <row r="45" spans="1:22" s="28" customFormat="1" ht="51" thickBot="1" thickTop="1">
      <c r="A45" s="39" t="s">
        <v>524</v>
      </c>
      <c r="B45" s="40" t="s">
        <v>37</v>
      </c>
      <c r="C45" s="27" t="s">
        <v>538</v>
      </c>
      <c r="D45" s="30" t="s">
        <v>20</v>
      </c>
      <c r="E45" s="30"/>
      <c r="F45" s="52" t="s">
        <v>12</v>
      </c>
      <c r="G45" s="52" t="s">
        <v>329</v>
      </c>
      <c r="H45" s="52"/>
      <c r="I45" s="30"/>
      <c r="J45" s="30"/>
      <c r="K45" s="41"/>
      <c r="L45" s="36"/>
      <c r="M45" s="33"/>
      <c r="N45" s="33">
        <f t="shared" si="3"/>
        <v>0</v>
      </c>
      <c r="O45" s="34"/>
      <c r="P45" s="34"/>
      <c r="Q45" s="34"/>
      <c r="R45" s="36"/>
      <c r="S45" s="36">
        <v>2700000</v>
      </c>
      <c r="T45" s="35">
        <f t="shared" si="4"/>
        <v>2700000</v>
      </c>
      <c r="U45" s="54" t="s">
        <v>528</v>
      </c>
      <c r="V45" s="43" t="str">
        <f t="shared" si="5"/>
        <v>Invalid</v>
      </c>
    </row>
    <row r="46" spans="1:22" s="28" customFormat="1" ht="51" thickBot="1" thickTop="1">
      <c r="A46" s="39" t="s">
        <v>524</v>
      </c>
      <c r="B46" s="40" t="s">
        <v>37</v>
      </c>
      <c r="C46" s="27" t="s">
        <v>538</v>
      </c>
      <c r="D46" s="30" t="s">
        <v>20</v>
      </c>
      <c r="E46" s="30"/>
      <c r="F46" s="52" t="s">
        <v>11</v>
      </c>
      <c r="G46" s="52" t="s">
        <v>330</v>
      </c>
      <c r="H46" s="52"/>
      <c r="I46" s="30"/>
      <c r="J46" s="30"/>
      <c r="K46" s="41"/>
      <c r="L46" s="36"/>
      <c r="M46" s="33"/>
      <c r="N46" s="33">
        <f t="shared" si="3"/>
        <v>0</v>
      </c>
      <c r="O46" s="34"/>
      <c r="P46" s="34"/>
      <c r="Q46" s="34"/>
      <c r="R46" s="36"/>
      <c r="S46" s="36">
        <f>1000000*6.6</f>
        <v>6600000</v>
      </c>
      <c r="T46" s="35">
        <f t="shared" si="4"/>
        <v>6600000</v>
      </c>
      <c r="U46" s="54" t="s">
        <v>331</v>
      </c>
      <c r="V46" s="43" t="str">
        <f t="shared" si="5"/>
        <v>Invalid</v>
      </c>
    </row>
    <row r="47" spans="1:22" s="28" customFormat="1" ht="49.5" customHeight="1" thickBot="1" thickTop="1">
      <c r="A47" s="39" t="s">
        <v>524</v>
      </c>
      <c r="B47" s="40" t="s">
        <v>37</v>
      </c>
      <c r="C47" s="27" t="s">
        <v>538</v>
      </c>
      <c r="D47" s="30" t="s">
        <v>20</v>
      </c>
      <c r="E47" s="30"/>
      <c r="F47" s="52"/>
      <c r="G47" s="52" t="s">
        <v>339</v>
      </c>
      <c r="H47" s="52"/>
      <c r="I47" s="30"/>
      <c r="J47" s="30"/>
      <c r="K47" s="41"/>
      <c r="L47" s="36"/>
      <c r="M47" s="33"/>
      <c r="N47" s="33">
        <f t="shared" si="3"/>
        <v>0</v>
      </c>
      <c r="O47" s="34"/>
      <c r="P47" s="34"/>
      <c r="Q47" s="34"/>
      <c r="R47" s="36">
        <f>163*1800*6</f>
        <v>1760400</v>
      </c>
      <c r="S47" s="36"/>
      <c r="T47" s="35">
        <f t="shared" si="4"/>
        <v>1760400</v>
      </c>
      <c r="U47" s="52" t="s">
        <v>340</v>
      </c>
      <c r="V47" s="43" t="str">
        <f t="shared" si="5"/>
        <v>Invalid</v>
      </c>
    </row>
    <row r="48" spans="1:22" s="28" customFormat="1" ht="49.5" customHeight="1" thickBot="1" thickTop="1">
      <c r="A48" s="39" t="s">
        <v>524</v>
      </c>
      <c r="B48" s="40" t="s">
        <v>37</v>
      </c>
      <c r="C48" s="27" t="s">
        <v>538</v>
      </c>
      <c r="D48" s="30" t="s">
        <v>20</v>
      </c>
      <c r="E48" s="30"/>
      <c r="F48" s="30" t="s">
        <v>12</v>
      </c>
      <c r="G48" s="30" t="s">
        <v>341</v>
      </c>
      <c r="H48" s="30" t="s">
        <v>35</v>
      </c>
      <c r="I48" s="30"/>
      <c r="J48" s="30"/>
      <c r="K48" s="41"/>
      <c r="L48" s="36"/>
      <c r="M48" s="33"/>
      <c r="N48" s="33">
        <f t="shared" si="3"/>
        <v>0</v>
      </c>
      <c r="O48" s="34"/>
      <c r="P48" s="34"/>
      <c r="Q48" s="34"/>
      <c r="R48" s="36">
        <f>4.5*1000000</f>
        <v>4500000</v>
      </c>
      <c r="S48" s="36"/>
      <c r="T48" s="35">
        <f t="shared" si="4"/>
        <v>4500000</v>
      </c>
      <c r="U48" s="29" t="s">
        <v>342</v>
      </c>
      <c r="V48" s="43" t="str">
        <f t="shared" si="5"/>
        <v>Invalid</v>
      </c>
    </row>
    <row r="49" spans="1:22" s="28" customFormat="1" ht="49.5" customHeight="1" thickBot="1" thickTop="1">
      <c r="A49" s="39" t="s">
        <v>524</v>
      </c>
      <c r="B49" s="40" t="s">
        <v>37</v>
      </c>
      <c r="C49" s="27" t="s">
        <v>538</v>
      </c>
      <c r="D49" s="30" t="s">
        <v>20</v>
      </c>
      <c r="E49" s="30"/>
      <c r="F49" s="30" t="s">
        <v>36</v>
      </c>
      <c r="G49" s="30"/>
      <c r="H49" s="30" t="s">
        <v>24</v>
      </c>
      <c r="I49" s="30"/>
      <c r="J49" s="30"/>
      <c r="K49" s="41"/>
      <c r="L49" s="36"/>
      <c r="M49" s="33"/>
      <c r="N49" s="33">
        <f t="shared" si="3"/>
        <v>0</v>
      </c>
      <c r="O49" s="34"/>
      <c r="P49" s="34"/>
      <c r="Q49" s="34"/>
      <c r="R49" s="36">
        <f>1.6*1000000</f>
        <v>1600000</v>
      </c>
      <c r="S49" s="36"/>
      <c r="T49" s="35">
        <f t="shared" si="4"/>
        <v>1600000</v>
      </c>
      <c r="U49" s="29" t="s">
        <v>342</v>
      </c>
      <c r="V49" s="43" t="str">
        <f t="shared" si="5"/>
        <v>Invalid</v>
      </c>
    </row>
    <row r="50" spans="1:22" s="28" customFormat="1" ht="49.5" customHeight="1" thickBot="1" thickTop="1">
      <c r="A50" s="39" t="s">
        <v>524</v>
      </c>
      <c r="B50" s="40" t="s">
        <v>37</v>
      </c>
      <c r="C50" s="44" t="s">
        <v>22</v>
      </c>
      <c r="D50" s="30" t="s">
        <v>22</v>
      </c>
      <c r="E50" s="30"/>
      <c r="F50" s="52" t="s">
        <v>456</v>
      </c>
      <c r="G50" s="52" t="s">
        <v>457</v>
      </c>
      <c r="H50" s="30" t="s">
        <v>35</v>
      </c>
      <c r="I50" s="30"/>
      <c r="J50" s="30"/>
      <c r="K50" s="41"/>
      <c r="L50" s="36"/>
      <c r="M50" s="33"/>
      <c r="N50" s="33">
        <f>SUM(L50:M50)</f>
        <v>0</v>
      </c>
      <c r="O50" s="34"/>
      <c r="P50" s="34"/>
      <c r="Q50" s="34"/>
      <c r="R50" s="36">
        <v>8359</v>
      </c>
      <c r="S50" s="36"/>
      <c r="T50" s="35">
        <f>SUM(R50:S50)</f>
        <v>8359</v>
      </c>
      <c r="U50" s="68" t="s">
        <v>458</v>
      </c>
      <c r="V50" s="43" t="str">
        <f>IF(T50&gt;N50,"Invalid","OK")</f>
        <v>Invalid</v>
      </c>
    </row>
    <row r="51" spans="1:22" s="28" customFormat="1" ht="49.5" customHeight="1" thickBot="1" thickTop="1">
      <c r="A51" s="39" t="s">
        <v>524</v>
      </c>
      <c r="B51" s="40" t="s">
        <v>37</v>
      </c>
      <c r="C51" s="44" t="s">
        <v>22</v>
      </c>
      <c r="D51" s="30" t="s">
        <v>22</v>
      </c>
      <c r="E51" s="30"/>
      <c r="F51" s="52" t="s">
        <v>459</v>
      </c>
      <c r="G51" s="52" t="s">
        <v>460</v>
      </c>
      <c r="H51" s="52" t="s">
        <v>21</v>
      </c>
      <c r="I51" s="30"/>
      <c r="J51" s="30"/>
      <c r="K51" s="41"/>
      <c r="L51" s="36"/>
      <c r="M51" s="33"/>
      <c r="N51" s="33">
        <f>SUM(L51:M51)</f>
        <v>0</v>
      </c>
      <c r="O51" s="34"/>
      <c r="P51" s="34"/>
      <c r="Q51" s="34"/>
      <c r="R51" s="36">
        <v>12000</v>
      </c>
      <c r="S51" s="36"/>
      <c r="T51" s="35">
        <f>SUM(R51:S51)</f>
        <v>12000</v>
      </c>
      <c r="U51" s="68" t="s">
        <v>315</v>
      </c>
      <c r="V51" s="43" t="str">
        <f>IF(T51&gt;N51,"Invalid","OK")</f>
        <v>Invalid</v>
      </c>
    </row>
    <row r="52" spans="1:22" s="28" customFormat="1" ht="49.5" customHeight="1" thickBot="1" thickTop="1">
      <c r="A52" s="39" t="s">
        <v>524</v>
      </c>
      <c r="B52" s="40" t="s">
        <v>37</v>
      </c>
      <c r="C52" s="44" t="s">
        <v>22</v>
      </c>
      <c r="D52" s="30" t="s">
        <v>22</v>
      </c>
      <c r="E52" s="30"/>
      <c r="F52" s="52" t="s">
        <v>461</v>
      </c>
      <c r="G52" s="52" t="s">
        <v>462</v>
      </c>
      <c r="H52" s="52" t="s">
        <v>21</v>
      </c>
      <c r="I52" s="30"/>
      <c r="J52" s="30"/>
      <c r="K52" s="41"/>
      <c r="L52" s="36"/>
      <c r="M52" s="33"/>
      <c r="N52" s="33">
        <f>SUM(L52:M52)</f>
        <v>0</v>
      </c>
      <c r="O52" s="34"/>
      <c r="P52" s="34"/>
      <c r="Q52" s="34"/>
      <c r="R52" s="36">
        <v>331860</v>
      </c>
      <c r="S52" s="36">
        <v>894900</v>
      </c>
      <c r="T52" s="35">
        <f>SUM(R52:S52)</f>
        <v>1226760</v>
      </c>
      <c r="U52" s="68" t="s">
        <v>328</v>
      </c>
      <c r="V52" s="43" t="str">
        <f>IF(T52&gt;N52,"Invalid","OK")</f>
        <v>Invalid</v>
      </c>
    </row>
    <row r="53" spans="1:22" s="28" customFormat="1" ht="49.5" customHeight="1" thickBot="1" thickTop="1">
      <c r="A53" s="39" t="s">
        <v>524</v>
      </c>
      <c r="B53" s="40" t="s">
        <v>37</v>
      </c>
      <c r="C53" s="27" t="s">
        <v>538</v>
      </c>
      <c r="D53" s="30" t="s">
        <v>25</v>
      </c>
      <c r="E53" s="30"/>
      <c r="F53" s="52" t="s">
        <v>506</v>
      </c>
      <c r="G53" s="52" t="s">
        <v>507</v>
      </c>
      <c r="H53" s="52"/>
      <c r="I53" s="30"/>
      <c r="J53" s="30"/>
      <c r="K53" s="41"/>
      <c r="L53" s="36"/>
      <c r="M53" s="33"/>
      <c r="N53" s="33">
        <f>SUM(L53:M53)</f>
        <v>0</v>
      </c>
      <c r="O53" s="34"/>
      <c r="P53" s="34"/>
      <c r="Q53" s="34"/>
      <c r="R53" s="36">
        <v>1250000</v>
      </c>
      <c r="S53" s="36">
        <v>3000000</v>
      </c>
      <c r="T53" s="35">
        <f>SUM(R53:S53)</f>
        <v>4250000</v>
      </c>
      <c r="U53" s="78" t="s">
        <v>508</v>
      </c>
      <c r="V53" s="43" t="str">
        <f>IF(T53&gt;N53,"Invalid","OK")</f>
        <v>Invalid</v>
      </c>
    </row>
    <row r="54" spans="1:22" s="28" customFormat="1" ht="49.5" customHeight="1" thickBot="1" thickTop="1">
      <c r="A54" s="39" t="s">
        <v>524</v>
      </c>
      <c r="B54" s="40" t="s">
        <v>37</v>
      </c>
      <c r="C54" s="27" t="s">
        <v>538</v>
      </c>
      <c r="D54" s="30" t="s">
        <v>25</v>
      </c>
      <c r="E54" s="30"/>
      <c r="F54" s="52" t="s">
        <v>506</v>
      </c>
      <c r="G54" s="52" t="s">
        <v>509</v>
      </c>
      <c r="H54" s="52"/>
      <c r="I54" s="30"/>
      <c r="J54" s="30"/>
      <c r="K54" s="41"/>
      <c r="L54" s="36"/>
      <c r="M54" s="33"/>
      <c r="N54" s="33">
        <f>SUM(L54:M54)</f>
        <v>0</v>
      </c>
      <c r="O54" s="34"/>
      <c r="P54" s="34"/>
      <c r="Q54" s="34"/>
      <c r="R54" s="36">
        <v>528000</v>
      </c>
      <c r="S54" s="36">
        <v>6000000</v>
      </c>
      <c r="T54" s="35">
        <f>SUM(R54:S54)</f>
        <v>6528000</v>
      </c>
      <c r="U54" s="78" t="s">
        <v>508</v>
      </c>
      <c r="V54" s="43" t="str">
        <f>IF(T54&gt;N54,"Invalid","OK")</f>
        <v>Invalid</v>
      </c>
    </row>
    <row r="55" ht="27" customHeight="1" thickTop="1"/>
    <row r="57" spans="6:7" ht="27" customHeight="1">
      <c r="F57" s="88" t="s">
        <v>565</v>
      </c>
      <c r="G57" s="89" t="s">
        <v>566</v>
      </c>
    </row>
    <row r="94" spans="11:16" ht="27" customHeight="1">
      <c r="K94" s="90" t="s">
        <v>567</v>
      </c>
      <c r="L94" s="91"/>
      <c r="M94" s="6"/>
      <c r="N94" s="5"/>
      <c r="O94"/>
      <c r="P94" s="92"/>
    </row>
    <row r="95" spans="11:16" ht="27" customHeight="1">
      <c r="K95" s="93" t="s">
        <v>568</v>
      </c>
      <c r="L95" s="94"/>
      <c r="M95" s="95"/>
      <c r="N95" s="96"/>
      <c r="O95" s="97"/>
      <c r="P95" s="98"/>
    </row>
    <row r="96" spans="11:16" ht="27" customHeight="1">
      <c r="K96" s="99" t="s">
        <v>569</v>
      </c>
      <c r="L96" s="100"/>
      <c r="M96" s="101"/>
      <c r="N96" s="102"/>
      <c r="O96" s="103"/>
      <c r="P96" s="104"/>
    </row>
    <row r="97" spans="11:16" ht="27" customHeight="1">
      <c r="K97" s="99" t="s">
        <v>570</v>
      </c>
      <c r="L97" s="100"/>
      <c r="M97" s="101"/>
      <c r="N97" s="102"/>
      <c r="O97" s="103"/>
      <c r="P97" s="104"/>
    </row>
    <row r="98" spans="11:16" ht="27" customHeight="1">
      <c r="K98" s="109" t="s">
        <v>571</v>
      </c>
      <c r="L98" s="110"/>
      <c r="M98" s="101"/>
      <c r="N98" s="102"/>
      <c r="O98" s="103"/>
      <c r="P98" s="104"/>
    </row>
    <row r="99" spans="11:16" ht="27" customHeight="1">
      <c r="K99" s="111" t="s">
        <v>572</v>
      </c>
      <c r="L99" s="112"/>
      <c r="M99" s="105"/>
      <c r="N99" s="106"/>
      <c r="O99" s="107"/>
      <c r="P99" s="108"/>
    </row>
  </sheetData>
  <sheetProtection/>
  <mergeCells count="16">
    <mergeCell ref="O7:Q7"/>
    <mergeCell ref="U7:U8"/>
    <mergeCell ref="F3:Q3"/>
    <mergeCell ref="M5:P5"/>
    <mergeCell ref="H7:H8"/>
    <mergeCell ref="I7:I8"/>
    <mergeCell ref="J7:J8"/>
    <mergeCell ref="K98:L98"/>
    <mergeCell ref="K99:L99"/>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2" manualBreakCount="2">
    <brk id="25" max="20" man="1"/>
    <brk id="44" max="20" man="1"/>
  </rowBreaks>
  <drawing r:id="rId1"/>
</worksheet>
</file>

<file path=xl/worksheets/sheet3.xml><?xml version="1.0" encoding="utf-8"?>
<worksheet xmlns="http://schemas.openxmlformats.org/spreadsheetml/2006/main" xmlns:r="http://schemas.openxmlformats.org/officeDocument/2006/relationships">
  <dimension ref="A1:V62"/>
  <sheetViews>
    <sheetView view="pageBreakPreview" zoomScale="80" zoomScaleNormal="85" zoomScaleSheetLayoutView="80" zoomScalePageLayoutView="0" workbookViewId="0" topLeftCell="D1">
      <selection activeCell="K57" sqref="K57:P6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36.75" customHeight="1" thickBot="1"/>
    <row r="3" spans="6:21" ht="30"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547</v>
      </c>
      <c r="G5" s="14" t="s">
        <v>160</v>
      </c>
      <c r="L5" s="16" t="s">
        <v>6</v>
      </c>
      <c r="M5" s="124" t="s">
        <v>72</v>
      </c>
      <c r="N5" s="124"/>
      <c r="O5" s="124"/>
      <c r="P5" s="125"/>
      <c r="Q5" s="19"/>
    </row>
    <row r="6" spans="7:20" ht="33.75"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54.75" customHeight="1" thickBot="1" thickTop="1">
      <c r="A9" s="39" t="s">
        <v>524</v>
      </c>
      <c r="B9" s="40" t="s">
        <v>72</v>
      </c>
      <c r="C9" s="27" t="s">
        <v>538</v>
      </c>
      <c r="D9" s="30" t="s">
        <v>19</v>
      </c>
      <c r="E9" s="30"/>
      <c r="F9" s="30" t="s">
        <v>38</v>
      </c>
      <c r="G9" s="30" t="s">
        <v>73</v>
      </c>
      <c r="H9" s="41"/>
      <c r="I9" s="30"/>
      <c r="J9" s="30"/>
      <c r="K9" s="41"/>
      <c r="L9" s="42"/>
      <c r="M9" s="33">
        <v>125000</v>
      </c>
      <c r="N9" s="33">
        <f>SUM(L9:M9)</f>
        <v>125000</v>
      </c>
      <c r="O9" s="34"/>
      <c r="P9" s="34"/>
      <c r="Q9" s="34"/>
      <c r="R9" s="36"/>
      <c r="S9" s="53">
        <v>125000</v>
      </c>
      <c r="T9" s="35">
        <f>SUM(R9:S9)</f>
        <v>125000</v>
      </c>
      <c r="U9" s="29" t="s">
        <v>74</v>
      </c>
      <c r="V9" s="43" t="str">
        <f>IF(T9&gt;N9,"Invalid","OK")</f>
        <v>OK</v>
      </c>
    </row>
    <row r="10" spans="1:22" s="28" customFormat="1" ht="54.75" customHeight="1" thickBot="1" thickTop="1">
      <c r="A10" s="39" t="s">
        <v>524</v>
      </c>
      <c r="B10" s="40" t="s">
        <v>72</v>
      </c>
      <c r="C10" s="27" t="s">
        <v>538</v>
      </c>
      <c r="D10" s="30" t="s">
        <v>19</v>
      </c>
      <c r="E10" s="30"/>
      <c r="F10" s="30" t="s">
        <v>38</v>
      </c>
      <c r="G10" s="30" t="s">
        <v>75</v>
      </c>
      <c r="H10" s="41"/>
      <c r="I10" s="30"/>
      <c r="J10" s="30"/>
      <c r="K10" s="41"/>
      <c r="L10" s="42"/>
      <c r="M10" s="33">
        <v>500000</v>
      </c>
      <c r="N10" s="33">
        <f>SUM(L10:M10)</f>
        <v>500000</v>
      </c>
      <c r="O10" s="34"/>
      <c r="P10" s="34"/>
      <c r="Q10" s="34"/>
      <c r="R10" s="32"/>
      <c r="S10" s="53">
        <v>500000</v>
      </c>
      <c r="T10" s="35">
        <f>SUM(R10:S10)</f>
        <v>500000</v>
      </c>
      <c r="U10" s="29" t="s">
        <v>76</v>
      </c>
      <c r="V10" s="43" t="str">
        <f>IF(T10&gt;N10,"Invalid","OK")</f>
        <v>OK</v>
      </c>
    </row>
    <row r="11" spans="1:22" s="28" customFormat="1" ht="54.75" customHeight="1" thickBot="1" thickTop="1">
      <c r="A11" s="39" t="s">
        <v>524</v>
      </c>
      <c r="B11" s="40" t="s">
        <v>72</v>
      </c>
      <c r="C11" s="27" t="s">
        <v>538</v>
      </c>
      <c r="D11" s="30" t="s">
        <v>19</v>
      </c>
      <c r="E11" s="30"/>
      <c r="F11" s="30" t="s">
        <v>38</v>
      </c>
      <c r="G11" s="30" t="s">
        <v>77</v>
      </c>
      <c r="H11" s="41"/>
      <c r="I11" s="30"/>
      <c r="J11" s="30"/>
      <c r="K11" s="41"/>
      <c r="L11" s="42"/>
      <c r="M11" s="33">
        <v>195000</v>
      </c>
      <c r="N11" s="33">
        <f>SUM(L11:M11)</f>
        <v>195000</v>
      </c>
      <c r="O11" s="34"/>
      <c r="P11" s="34"/>
      <c r="Q11" s="34"/>
      <c r="R11" s="32"/>
      <c r="S11" s="53">
        <v>195000</v>
      </c>
      <c r="T11" s="35">
        <f>SUM(R11:S11)</f>
        <v>195000</v>
      </c>
      <c r="U11" s="29" t="s">
        <v>76</v>
      </c>
      <c r="V11" s="43" t="str">
        <f>IF(T11&gt;N11,"Invalid","OK")</f>
        <v>OK</v>
      </c>
    </row>
    <row r="12" spans="1:22" s="28" customFormat="1" ht="54.75" customHeight="1" thickBot="1" thickTop="1">
      <c r="A12" s="39" t="s">
        <v>524</v>
      </c>
      <c r="B12" s="40" t="s">
        <v>72</v>
      </c>
      <c r="C12" s="27" t="s">
        <v>538</v>
      </c>
      <c r="D12" s="30" t="s">
        <v>19</v>
      </c>
      <c r="E12" s="30"/>
      <c r="F12" s="30" t="s">
        <v>38</v>
      </c>
      <c r="G12" s="30" t="s">
        <v>78</v>
      </c>
      <c r="H12" s="41"/>
      <c r="I12" s="30"/>
      <c r="J12" s="30"/>
      <c r="K12" s="41"/>
      <c r="L12" s="42"/>
      <c r="M12" s="33">
        <v>2587424</v>
      </c>
      <c r="N12" s="33">
        <f>SUM(L12:M12)</f>
        <v>2587424</v>
      </c>
      <c r="O12" s="34"/>
      <c r="P12" s="34"/>
      <c r="Q12" s="34"/>
      <c r="R12" s="32"/>
      <c r="S12" s="53">
        <v>2587424</v>
      </c>
      <c r="T12" s="35">
        <f>SUM(R12:S12)</f>
        <v>2587424</v>
      </c>
      <c r="U12" s="29" t="s">
        <v>79</v>
      </c>
      <c r="V12" s="43" t="str">
        <f>IF(T12&gt;N12,"Invalid","OK")</f>
        <v>OK</v>
      </c>
    </row>
    <row r="13" spans="1:22" s="28" customFormat="1" ht="54.75" customHeight="1" thickBot="1" thickTop="1">
      <c r="A13" s="39" t="s">
        <v>524</v>
      </c>
      <c r="B13" s="40" t="s">
        <v>72</v>
      </c>
      <c r="C13" s="27" t="s">
        <v>538</v>
      </c>
      <c r="D13" s="30" t="s">
        <v>19</v>
      </c>
      <c r="E13" s="30"/>
      <c r="F13" s="30" t="s">
        <v>38</v>
      </c>
      <c r="G13" s="30" t="s">
        <v>80</v>
      </c>
      <c r="H13" s="41"/>
      <c r="I13" s="30"/>
      <c r="J13" s="30"/>
      <c r="K13" s="41"/>
      <c r="L13" s="42"/>
      <c r="M13" s="33">
        <v>610000</v>
      </c>
      <c r="N13" s="33">
        <f>SUM(L13:M13)</f>
        <v>610000</v>
      </c>
      <c r="O13" s="34"/>
      <c r="P13" s="34"/>
      <c r="Q13" s="34"/>
      <c r="R13" s="32"/>
      <c r="S13" s="53">
        <v>305000</v>
      </c>
      <c r="T13" s="35">
        <f>SUM(R13:S13)</f>
        <v>305000</v>
      </c>
      <c r="U13" s="29" t="s">
        <v>81</v>
      </c>
      <c r="V13" s="43" t="str">
        <f>IF(T13&gt;N13,"Invalid","OK")</f>
        <v>OK</v>
      </c>
    </row>
    <row r="14" spans="1:22" s="28" customFormat="1" ht="111" customHeight="1" thickBot="1" thickTop="1">
      <c r="A14" s="39" t="s">
        <v>524</v>
      </c>
      <c r="B14" s="40" t="s">
        <v>72</v>
      </c>
      <c r="C14" s="44" t="s">
        <v>22</v>
      </c>
      <c r="D14" s="30" t="s">
        <v>22</v>
      </c>
      <c r="E14" s="30"/>
      <c r="F14" s="52" t="s">
        <v>463</v>
      </c>
      <c r="G14" s="57" t="s">
        <v>391</v>
      </c>
      <c r="H14" s="31" t="s">
        <v>34</v>
      </c>
      <c r="I14" s="29"/>
      <c r="J14" s="30"/>
      <c r="K14" s="41"/>
      <c r="L14" s="42"/>
      <c r="M14" s="33">
        <v>1300000</v>
      </c>
      <c r="N14" s="33">
        <f>SUM(L14:M14)</f>
        <v>1300000</v>
      </c>
      <c r="O14" s="34"/>
      <c r="P14" s="34"/>
      <c r="Q14" s="34"/>
      <c r="R14" s="32"/>
      <c r="S14" s="36"/>
      <c r="T14" s="35">
        <f>SUM(R14:S14)</f>
        <v>0</v>
      </c>
      <c r="U14" s="68" t="s">
        <v>464</v>
      </c>
      <c r="V14" s="43" t="str">
        <f>IF(T14&gt;N14,"Invalid","OK")</f>
        <v>OK</v>
      </c>
    </row>
    <row r="15" spans="1:22" s="28" customFormat="1" ht="54.75" customHeight="1" thickBot="1" thickTop="1">
      <c r="A15" s="39" t="s">
        <v>524</v>
      </c>
      <c r="B15" s="40" t="s">
        <v>72</v>
      </c>
      <c r="C15" s="44" t="s">
        <v>22</v>
      </c>
      <c r="D15" s="30" t="s">
        <v>22</v>
      </c>
      <c r="E15" s="30"/>
      <c r="F15" s="30" t="s">
        <v>465</v>
      </c>
      <c r="G15" s="57" t="s">
        <v>391</v>
      </c>
      <c r="H15" s="41" t="s">
        <v>28</v>
      </c>
      <c r="I15" s="30"/>
      <c r="J15" s="30"/>
      <c r="K15" s="41"/>
      <c r="L15" s="42">
        <f>129*54000</f>
        <v>6966000</v>
      </c>
      <c r="M15" s="42"/>
      <c r="N15" s="33">
        <f>SUM(L15:M15)</f>
        <v>6966000</v>
      </c>
      <c r="O15" s="34"/>
      <c r="P15" s="34"/>
      <c r="Q15" s="34"/>
      <c r="R15" s="32"/>
      <c r="S15" s="36"/>
      <c r="T15" s="35">
        <f>SUM(R15:S15)</f>
        <v>0</v>
      </c>
      <c r="U15" s="68" t="s">
        <v>466</v>
      </c>
      <c r="V15" s="43" t="str">
        <f>IF(T15&gt;N15,"Invalid","OK")</f>
        <v>OK</v>
      </c>
    </row>
    <row r="16" ht="27" customHeight="1" thickTop="1"/>
    <row r="18" spans="6:7" ht="27" customHeight="1">
      <c r="F18" s="88" t="s">
        <v>565</v>
      </c>
      <c r="G18" s="89" t="s">
        <v>566</v>
      </c>
    </row>
    <row r="57" spans="11:16" ht="27" customHeight="1">
      <c r="K57" s="90" t="s">
        <v>567</v>
      </c>
      <c r="L57" s="91"/>
      <c r="M57" s="6"/>
      <c r="N57" s="5"/>
      <c r="O57"/>
      <c r="P57" s="92"/>
    </row>
    <row r="58" spans="11:16" ht="27" customHeight="1">
      <c r="K58" s="93" t="s">
        <v>568</v>
      </c>
      <c r="L58" s="94"/>
      <c r="M58" s="95"/>
      <c r="N58" s="96"/>
      <c r="O58" s="97"/>
      <c r="P58" s="98"/>
    </row>
    <row r="59" spans="11:16" ht="27" customHeight="1">
      <c r="K59" s="99" t="s">
        <v>569</v>
      </c>
      <c r="L59" s="100"/>
      <c r="M59" s="101"/>
      <c r="N59" s="102"/>
      <c r="O59" s="103"/>
      <c r="P59" s="104"/>
    </row>
    <row r="60" spans="11:16" ht="27" customHeight="1">
      <c r="K60" s="99" t="s">
        <v>570</v>
      </c>
      <c r="L60" s="100"/>
      <c r="M60" s="101"/>
      <c r="N60" s="102"/>
      <c r="O60" s="103"/>
      <c r="P60" s="104"/>
    </row>
    <row r="61" spans="11:16" ht="27" customHeight="1">
      <c r="K61" s="109" t="s">
        <v>571</v>
      </c>
      <c r="L61" s="110"/>
      <c r="M61" s="101"/>
      <c r="N61" s="102"/>
      <c r="O61" s="103"/>
      <c r="P61" s="104"/>
    </row>
    <row r="62" spans="11:16" ht="27" customHeight="1">
      <c r="K62" s="111" t="s">
        <v>572</v>
      </c>
      <c r="L62" s="112"/>
      <c r="M62" s="105"/>
      <c r="N62" s="106"/>
      <c r="O62" s="107"/>
      <c r="P62" s="108"/>
    </row>
  </sheetData>
  <sheetProtection/>
  <mergeCells count="16">
    <mergeCell ref="O7:Q7"/>
    <mergeCell ref="U7:U8"/>
    <mergeCell ref="F3:Q3"/>
    <mergeCell ref="M5:P5"/>
    <mergeCell ref="H7:H8"/>
    <mergeCell ref="I7:I8"/>
    <mergeCell ref="J7:J8"/>
    <mergeCell ref="K61:L61"/>
    <mergeCell ref="K62:L62"/>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drawing r:id="rId1"/>
</worksheet>
</file>

<file path=xl/worksheets/sheet4.xml><?xml version="1.0" encoding="utf-8"?>
<worksheet xmlns="http://schemas.openxmlformats.org/spreadsheetml/2006/main" xmlns:r="http://schemas.openxmlformats.org/officeDocument/2006/relationships">
  <dimension ref="A1:V73"/>
  <sheetViews>
    <sheetView view="pageBreakPreview" zoomScale="80" zoomScaleNormal="85" zoomScaleSheetLayoutView="80" zoomScalePageLayoutView="0" workbookViewId="0" topLeftCell="D46">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41.25" customHeight="1" thickBot="1"/>
    <row r="3" spans="6:21" ht="30"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547</v>
      </c>
      <c r="G5" s="14" t="s">
        <v>160</v>
      </c>
      <c r="L5" s="16" t="s">
        <v>6</v>
      </c>
      <c r="M5" s="124" t="s">
        <v>18</v>
      </c>
      <c r="N5" s="124"/>
      <c r="O5" s="124"/>
      <c r="P5" s="125"/>
      <c r="Q5" s="19"/>
    </row>
    <row r="6" spans="7:20" ht="27"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60" customHeight="1" thickBot="1" thickTop="1">
      <c r="A9" s="39" t="s">
        <v>524</v>
      </c>
      <c r="B9" s="40" t="s">
        <v>18</v>
      </c>
      <c r="C9" s="27" t="s">
        <v>538</v>
      </c>
      <c r="D9" s="30" t="s">
        <v>19</v>
      </c>
      <c r="E9" s="30"/>
      <c r="F9" s="30" t="s">
        <v>38</v>
      </c>
      <c r="G9" s="30" t="s">
        <v>82</v>
      </c>
      <c r="H9" s="30"/>
      <c r="I9" s="30" t="s">
        <v>83</v>
      </c>
      <c r="J9" s="30"/>
      <c r="K9" s="41"/>
      <c r="L9" s="32"/>
      <c r="M9" s="33">
        <v>248000</v>
      </c>
      <c r="N9" s="33">
        <f aca="true" t="shared" si="0" ref="N9:N33">SUM(L9:M9)</f>
        <v>248000</v>
      </c>
      <c r="O9" s="34"/>
      <c r="P9" s="34"/>
      <c r="Q9" s="34"/>
      <c r="R9" s="36"/>
      <c r="S9" s="53">
        <v>248000</v>
      </c>
      <c r="T9" s="35">
        <f aca="true" t="shared" si="1" ref="T9:T16">SUM(R9:S9)</f>
        <v>248000</v>
      </c>
      <c r="U9" s="29" t="s">
        <v>84</v>
      </c>
      <c r="V9" s="43" t="str">
        <f aca="true" t="shared" si="2" ref="V9:V33">IF(T9&gt;N9,"Invalid","OK")</f>
        <v>OK</v>
      </c>
    </row>
    <row r="10" spans="1:22" s="28" customFormat="1" ht="60" customHeight="1" thickBot="1" thickTop="1">
      <c r="A10" s="39" t="s">
        <v>524</v>
      </c>
      <c r="B10" s="40" t="s">
        <v>18</v>
      </c>
      <c r="C10" s="27" t="s">
        <v>538</v>
      </c>
      <c r="D10" s="30" t="s">
        <v>19</v>
      </c>
      <c r="E10" s="30"/>
      <c r="F10" s="30" t="s">
        <v>38</v>
      </c>
      <c r="G10" s="30" t="s">
        <v>85</v>
      </c>
      <c r="H10" s="30"/>
      <c r="I10" s="30" t="s">
        <v>83</v>
      </c>
      <c r="J10" s="30"/>
      <c r="K10" s="41"/>
      <c r="L10" s="32"/>
      <c r="M10" s="33">
        <v>347000</v>
      </c>
      <c r="N10" s="33">
        <f t="shared" si="0"/>
        <v>347000</v>
      </c>
      <c r="O10" s="34"/>
      <c r="P10" s="34"/>
      <c r="Q10" s="34"/>
      <c r="R10" s="36"/>
      <c r="S10" s="53">
        <v>347000</v>
      </c>
      <c r="T10" s="35">
        <f t="shared" si="1"/>
        <v>347000</v>
      </c>
      <c r="U10" s="29" t="s">
        <v>86</v>
      </c>
      <c r="V10" s="43" t="str">
        <f t="shared" si="2"/>
        <v>OK</v>
      </c>
    </row>
    <row r="11" spans="1:22" s="28" customFormat="1" ht="74.25" customHeight="1" thickBot="1" thickTop="1">
      <c r="A11" s="39" t="s">
        <v>524</v>
      </c>
      <c r="B11" s="40" t="s">
        <v>18</v>
      </c>
      <c r="C11" s="27" t="s">
        <v>538</v>
      </c>
      <c r="D11" s="30" t="s">
        <v>19</v>
      </c>
      <c r="E11" s="30"/>
      <c r="F11" s="30" t="s">
        <v>38</v>
      </c>
      <c r="G11" s="30" t="s">
        <v>87</v>
      </c>
      <c r="H11" s="30"/>
      <c r="I11" s="30" t="s">
        <v>83</v>
      </c>
      <c r="J11" s="30"/>
      <c r="K11" s="41"/>
      <c r="L11" s="32"/>
      <c r="M11" s="33">
        <v>200000</v>
      </c>
      <c r="N11" s="33">
        <f t="shared" si="0"/>
        <v>200000</v>
      </c>
      <c r="O11" s="34"/>
      <c r="P11" s="34"/>
      <c r="Q11" s="34"/>
      <c r="R11" s="32"/>
      <c r="S11" s="53">
        <v>200000</v>
      </c>
      <c r="T11" s="35">
        <f t="shared" si="1"/>
        <v>200000</v>
      </c>
      <c r="U11" s="29" t="s">
        <v>88</v>
      </c>
      <c r="V11" s="43" t="str">
        <f t="shared" si="2"/>
        <v>OK</v>
      </c>
    </row>
    <row r="12" spans="1:22" s="28" customFormat="1" ht="60" customHeight="1" thickBot="1" thickTop="1">
      <c r="A12" s="39" t="s">
        <v>524</v>
      </c>
      <c r="B12" s="40" t="s">
        <v>18</v>
      </c>
      <c r="C12" s="27" t="s">
        <v>538</v>
      </c>
      <c r="D12" s="30" t="s">
        <v>19</v>
      </c>
      <c r="E12" s="30"/>
      <c r="F12" s="30" t="s">
        <v>38</v>
      </c>
      <c r="G12" s="55" t="s">
        <v>554</v>
      </c>
      <c r="H12" s="30"/>
      <c r="I12" s="30" t="s">
        <v>83</v>
      </c>
      <c r="J12" s="30"/>
      <c r="K12" s="41"/>
      <c r="L12" s="32"/>
      <c r="M12" s="33">
        <v>200000</v>
      </c>
      <c r="N12" s="33">
        <f t="shared" si="0"/>
        <v>200000</v>
      </c>
      <c r="O12" s="34"/>
      <c r="P12" s="34"/>
      <c r="Q12" s="34"/>
      <c r="R12" s="32"/>
      <c r="S12" s="53">
        <v>200000</v>
      </c>
      <c r="T12" s="35">
        <f t="shared" si="1"/>
        <v>200000</v>
      </c>
      <c r="U12" s="29" t="s">
        <v>89</v>
      </c>
      <c r="V12" s="43" t="str">
        <f t="shared" si="2"/>
        <v>OK</v>
      </c>
    </row>
    <row r="13" spans="1:22" s="28" customFormat="1" ht="60" customHeight="1" thickBot="1" thickTop="1">
      <c r="A13" s="39" t="s">
        <v>524</v>
      </c>
      <c r="B13" s="40" t="s">
        <v>18</v>
      </c>
      <c r="C13" s="27" t="s">
        <v>538</v>
      </c>
      <c r="D13" s="30" t="s">
        <v>19</v>
      </c>
      <c r="E13" s="30"/>
      <c r="F13" s="30" t="s">
        <v>38</v>
      </c>
      <c r="G13" s="30" t="s">
        <v>90</v>
      </c>
      <c r="H13" s="30"/>
      <c r="I13" s="30" t="s">
        <v>83</v>
      </c>
      <c r="J13" s="30"/>
      <c r="K13" s="41"/>
      <c r="L13" s="32"/>
      <c r="M13" s="33">
        <v>544000</v>
      </c>
      <c r="N13" s="33">
        <f t="shared" si="0"/>
        <v>544000</v>
      </c>
      <c r="O13" s="34"/>
      <c r="P13" s="34"/>
      <c r="Q13" s="34"/>
      <c r="R13" s="32"/>
      <c r="S13" s="53">
        <v>544000</v>
      </c>
      <c r="T13" s="35">
        <f t="shared" si="1"/>
        <v>544000</v>
      </c>
      <c r="U13" s="29" t="s">
        <v>91</v>
      </c>
      <c r="V13" s="43" t="str">
        <f t="shared" si="2"/>
        <v>OK</v>
      </c>
    </row>
    <row r="14" spans="1:22" s="28" customFormat="1" ht="60" customHeight="1" thickBot="1" thickTop="1">
      <c r="A14" s="39" t="s">
        <v>524</v>
      </c>
      <c r="B14" s="40" t="s">
        <v>18</v>
      </c>
      <c r="C14" s="27" t="s">
        <v>538</v>
      </c>
      <c r="D14" s="30" t="s">
        <v>19</v>
      </c>
      <c r="E14" s="30"/>
      <c r="F14" s="30" t="s">
        <v>38</v>
      </c>
      <c r="G14" s="30" t="s">
        <v>555</v>
      </c>
      <c r="H14" s="30"/>
      <c r="I14" s="30" t="s">
        <v>83</v>
      </c>
      <c r="J14" s="30"/>
      <c r="K14" s="41"/>
      <c r="L14" s="32"/>
      <c r="M14" s="33">
        <v>2950790</v>
      </c>
      <c r="N14" s="33">
        <f t="shared" si="0"/>
        <v>2950790</v>
      </c>
      <c r="O14" s="34"/>
      <c r="P14" s="34"/>
      <c r="Q14" s="34"/>
      <c r="R14" s="32"/>
      <c r="S14" s="53">
        <v>2950790</v>
      </c>
      <c r="T14" s="35">
        <f t="shared" si="1"/>
        <v>2950790</v>
      </c>
      <c r="U14" s="29" t="s">
        <v>92</v>
      </c>
      <c r="V14" s="43" t="str">
        <f t="shared" si="2"/>
        <v>OK</v>
      </c>
    </row>
    <row r="15" spans="1:22" s="28" customFormat="1" ht="60" customHeight="1" thickBot="1" thickTop="1">
      <c r="A15" s="39" t="s">
        <v>524</v>
      </c>
      <c r="B15" s="40" t="s">
        <v>18</v>
      </c>
      <c r="C15" s="27" t="s">
        <v>538</v>
      </c>
      <c r="D15" s="30" t="s">
        <v>19</v>
      </c>
      <c r="E15" s="30"/>
      <c r="F15" s="30" t="s">
        <v>38</v>
      </c>
      <c r="G15" s="30" t="s">
        <v>93</v>
      </c>
      <c r="H15" s="30"/>
      <c r="I15" s="30" t="s">
        <v>83</v>
      </c>
      <c r="J15" s="30"/>
      <c r="K15" s="41"/>
      <c r="L15" s="32"/>
      <c r="M15" s="33">
        <v>663000</v>
      </c>
      <c r="N15" s="33">
        <f t="shared" si="0"/>
        <v>663000</v>
      </c>
      <c r="O15" s="34"/>
      <c r="P15" s="34"/>
      <c r="Q15" s="34"/>
      <c r="R15" s="32"/>
      <c r="S15" s="53">
        <v>663000</v>
      </c>
      <c r="T15" s="35">
        <f t="shared" si="1"/>
        <v>663000</v>
      </c>
      <c r="U15" s="29" t="s">
        <v>94</v>
      </c>
      <c r="V15" s="43" t="str">
        <f t="shared" si="2"/>
        <v>OK</v>
      </c>
    </row>
    <row r="16" spans="1:22" s="28" customFormat="1" ht="60" customHeight="1" thickBot="1" thickTop="1">
      <c r="A16" s="39" t="s">
        <v>524</v>
      </c>
      <c r="B16" s="40" t="s">
        <v>18</v>
      </c>
      <c r="C16" s="27" t="s">
        <v>538</v>
      </c>
      <c r="D16" s="30" t="s">
        <v>19</v>
      </c>
      <c r="E16" s="30"/>
      <c r="F16" s="30" t="s">
        <v>38</v>
      </c>
      <c r="G16" s="30" t="s">
        <v>95</v>
      </c>
      <c r="H16" s="30"/>
      <c r="I16" s="30" t="s">
        <v>83</v>
      </c>
      <c r="J16" s="30"/>
      <c r="K16" s="41"/>
      <c r="L16" s="32"/>
      <c r="M16" s="33">
        <v>595500</v>
      </c>
      <c r="N16" s="33">
        <f t="shared" si="0"/>
        <v>595500</v>
      </c>
      <c r="O16" s="34"/>
      <c r="P16" s="34"/>
      <c r="Q16" s="34"/>
      <c r="R16" s="32"/>
      <c r="S16" s="53">
        <v>595500</v>
      </c>
      <c r="T16" s="35">
        <f t="shared" si="1"/>
        <v>595500</v>
      </c>
      <c r="U16" s="29" t="s">
        <v>96</v>
      </c>
      <c r="V16" s="43" t="str">
        <f t="shared" si="2"/>
        <v>OK</v>
      </c>
    </row>
    <row r="17" spans="1:22" s="28" customFormat="1" ht="60" customHeight="1" thickBot="1" thickTop="1">
      <c r="A17" s="39" t="s">
        <v>524</v>
      </c>
      <c r="B17" s="40" t="s">
        <v>18</v>
      </c>
      <c r="C17" s="27" t="s">
        <v>538</v>
      </c>
      <c r="D17" s="30" t="s">
        <v>19</v>
      </c>
      <c r="E17" s="30"/>
      <c r="F17" s="30" t="s">
        <v>38</v>
      </c>
      <c r="G17" s="30" t="s">
        <v>97</v>
      </c>
      <c r="H17" s="30"/>
      <c r="I17" s="30" t="s">
        <v>83</v>
      </c>
      <c r="J17" s="30"/>
      <c r="K17" s="41"/>
      <c r="L17" s="32"/>
      <c r="M17" s="33">
        <v>415500</v>
      </c>
      <c r="N17" s="33">
        <f t="shared" si="0"/>
        <v>415500</v>
      </c>
      <c r="O17" s="34"/>
      <c r="P17" s="34"/>
      <c r="Q17" s="34"/>
      <c r="R17" s="32"/>
      <c r="S17" s="53">
        <v>415500</v>
      </c>
      <c r="T17" s="35">
        <f aca="true" t="shared" si="3" ref="T17:T33">SUM(R17:S17)</f>
        <v>415500</v>
      </c>
      <c r="U17" s="29" t="s">
        <v>98</v>
      </c>
      <c r="V17" s="43" t="str">
        <f t="shared" si="2"/>
        <v>OK</v>
      </c>
    </row>
    <row r="18" spans="1:22" s="28" customFormat="1" ht="60" customHeight="1" thickBot="1" thickTop="1">
      <c r="A18" s="39" t="s">
        <v>524</v>
      </c>
      <c r="B18" s="40" t="s">
        <v>18</v>
      </c>
      <c r="C18" s="27" t="s">
        <v>538</v>
      </c>
      <c r="D18" s="30" t="s">
        <v>19</v>
      </c>
      <c r="E18" s="30"/>
      <c r="F18" s="30" t="s">
        <v>38</v>
      </c>
      <c r="G18" s="30" t="s">
        <v>99</v>
      </c>
      <c r="H18" s="30"/>
      <c r="I18" s="30" t="s">
        <v>83</v>
      </c>
      <c r="J18" s="30"/>
      <c r="K18" s="41"/>
      <c r="L18" s="32"/>
      <c r="M18" s="33">
        <v>295000</v>
      </c>
      <c r="N18" s="33">
        <f t="shared" si="0"/>
        <v>295000</v>
      </c>
      <c r="O18" s="34"/>
      <c r="P18" s="34"/>
      <c r="Q18" s="34"/>
      <c r="R18" s="32"/>
      <c r="S18" s="53">
        <v>295000</v>
      </c>
      <c r="T18" s="35">
        <f t="shared" si="3"/>
        <v>295000</v>
      </c>
      <c r="U18" s="29" t="s">
        <v>100</v>
      </c>
      <c r="V18" s="43" t="str">
        <f t="shared" si="2"/>
        <v>OK</v>
      </c>
    </row>
    <row r="19" spans="1:22" s="28" customFormat="1" ht="60" customHeight="1" thickBot="1" thickTop="1">
      <c r="A19" s="39" t="s">
        <v>524</v>
      </c>
      <c r="B19" s="40" t="s">
        <v>18</v>
      </c>
      <c r="C19" s="27" t="s">
        <v>538</v>
      </c>
      <c r="D19" s="30" t="s">
        <v>19</v>
      </c>
      <c r="E19" s="30"/>
      <c r="F19" s="30" t="s">
        <v>38</v>
      </c>
      <c r="G19" s="30" t="s">
        <v>521</v>
      </c>
      <c r="H19" s="30"/>
      <c r="I19" s="30" t="s">
        <v>83</v>
      </c>
      <c r="J19" s="30"/>
      <c r="K19" s="41"/>
      <c r="L19" s="32"/>
      <c r="M19" s="33">
        <v>278000</v>
      </c>
      <c r="N19" s="33">
        <f t="shared" si="0"/>
        <v>278000</v>
      </c>
      <c r="O19" s="34"/>
      <c r="P19" s="34"/>
      <c r="Q19" s="34"/>
      <c r="R19" s="32"/>
      <c r="S19" s="53">
        <v>278000</v>
      </c>
      <c r="T19" s="35">
        <f t="shared" si="3"/>
        <v>278000</v>
      </c>
      <c r="U19" s="29" t="s">
        <v>101</v>
      </c>
      <c r="V19" s="43" t="str">
        <f t="shared" si="2"/>
        <v>OK</v>
      </c>
    </row>
    <row r="20" spans="1:22" s="28" customFormat="1" ht="60" customHeight="1" thickBot="1" thickTop="1">
      <c r="A20" s="39" t="s">
        <v>524</v>
      </c>
      <c r="B20" s="40" t="s">
        <v>18</v>
      </c>
      <c r="C20" s="27" t="s">
        <v>538</v>
      </c>
      <c r="D20" s="30" t="s">
        <v>19</v>
      </c>
      <c r="E20" s="30"/>
      <c r="F20" s="30" t="s">
        <v>38</v>
      </c>
      <c r="G20" s="30" t="s">
        <v>102</v>
      </c>
      <c r="H20" s="30"/>
      <c r="I20" s="30" t="s">
        <v>83</v>
      </c>
      <c r="J20" s="30"/>
      <c r="K20" s="41"/>
      <c r="L20" s="32"/>
      <c r="M20" s="33">
        <v>1790000</v>
      </c>
      <c r="N20" s="33">
        <f t="shared" si="0"/>
        <v>1790000</v>
      </c>
      <c r="O20" s="34"/>
      <c r="P20" s="34"/>
      <c r="Q20" s="34"/>
      <c r="R20" s="32"/>
      <c r="S20" s="53">
        <v>1790000</v>
      </c>
      <c r="T20" s="35">
        <f t="shared" si="3"/>
        <v>1790000</v>
      </c>
      <c r="U20" s="29" t="s">
        <v>103</v>
      </c>
      <c r="V20" s="43" t="str">
        <f t="shared" si="2"/>
        <v>OK</v>
      </c>
    </row>
    <row r="21" spans="1:22" s="28" customFormat="1" ht="60" customHeight="1" thickBot="1" thickTop="1">
      <c r="A21" s="39" t="s">
        <v>524</v>
      </c>
      <c r="B21" s="40" t="s">
        <v>18</v>
      </c>
      <c r="C21" s="27" t="s">
        <v>538</v>
      </c>
      <c r="D21" s="30" t="s">
        <v>19</v>
      </c>
      <c r="E21" s="30"/>
      <c r="F21" s="30" t="s">
        <v>38</v>
      </c>
      <c r="G21" s="30" t="s">
        <v>104</v>
      </c>
      <c r="H21" s="30"/>
      <c r="I21" s="30" t="s">
        <v>83</v>
      </c>
      <c r="J21" s="30"/>
      <c r="K21" s="41"/>
      <c r="L21" s="32"/>
      <c r="M21" s="33">
        <v>185000</v>
      </c>
      <c r="N21" s="33">
        <f t="shared" si="0"/>
        <v>185000</v>
      </c>
      <c r="O21" s="34"/>
      <c r="P21" s="34"/>
      <c r="Q21" s="34"/>
      <c r="R21" s="32"/>
      <c r="S21" s="53">
        <v>185000</v>
      </c>
      <c r="T21" s="35">
        <f t="shared" si="3"/>
        <v>185000</v>
      </c>
      <c r="U21" s="29" t="s">
        <v>105</v>
      </c>
      <c r="V21" s="43" t="str">
        <f t="shared" si="2"/>
        <v>OK</v>
      </c>
    </row>
    <row r="22" spans="1:22" s="28" customFormat="1" ht="60" customHeight="1" thickBot="1" thickTop="1">
      <c r="A22" s="39" t="s">
        <v>524</v>
      </c>
      <c r="B22" s="40" t="s">
        <v>18</v>
      </c>
      <c r="C22" s="27" t="s">
        <v>538</v>
      </c>
      <c r="D22" s="30" t="s">
        <v>19</v>
      </c>
      <c r="E22" s="30"/>
      <c r="F22" s="30" t="s">
        <v>38</v>
      </c>
      <c r="G22" s="30" t="s">
        <v>106</v>
      </c>
      <c r="H22" s="30"/>
      <c r="I22" s="30" t="s">
        <v>83</v>
      </c>
      <c r="J22" s="30"/>
      <c r="K22" s="41"/>
      <c r="L22" s="32"/>
      <c r="M22" s="33">
        <v>241800</v>
      </c>
      <c r="N22" s="33">
        <f t="shared" si="0"/>
        <v>241800</v>
      </c>
      <c r="O22" s="34"/>
      <c r="P22" s="34"/>
      <c r="Q22" s="34"/>
      <c r="R22" s="32"/>
      <c r="S22" s="53">
        <v>241800</v>
      </c>
      <c r="T22" s="35">
        <f t="shared" si="3"/>
        <v>241800</v>
      </c>
      <c r="U22" s="29" t="s">
        <v>107</v>
      </c>
      <c r="V22" s="43" t="str">
        <f t="shared" si="2"/>
        <v>OK</v>
      </c>
    </row>
    <row r="23" spans="1:22" s="28" customFormat="1" ht="60" customHeight="1" thickBot="1" thickTop="1">
      <c r="A23" s="39" t="s">
        <v>524</v>
      </c>
      <c r="B23" s="40" t="s">
        <v>18</v>
      </c>
      <c r="C23" s="27" t="s">
        <v>538</v>
      </c>
      <c r="D23" s="30" t="s">
        <v>19</v>
      </c>
      <c r="E23" s="30"/>
      <c r="F23" s="30" t="s">
        <v>38</v>
      </c>
      <c r="G23" s="30" t="s">
        <v>108</v>
      </c>
      <c r="H23" s="30"/>
      <c r="I23" s="30" t="s">
        <v>83</v>
      </c>
      <c r="J23" s="30"/>
      <c r="K23" s="41"/>
      <c r="L23" s="32"/>
      <c r="M23" s="33">
        <v>392000</v>
      </c>
      <c r="N23" s="33">
        <f t="shared" si="0"/>
        <v>392000</v>
      </c>
      <c r="O23" s="34"/>
      <c r="P23" s="34"/>
      <c r="Q23" s="34"/>
      <c r="R23" s="32"/>
      <c r="S23" s="53">
        <v>392000</v>
      </c>
      <c r="T23" s="35">
        <f t="shared" si="3"/>
        <v>392000</v>
      </c>
      <c r="U23" s="29" t="s">
        <v>109</v>
      </c>
      <c r="V23" s="43" t="str">
        <f t="shared" si="2"/>
        <v>OK</v>
      </c>
    </row>
    <row r="24" spans="1:22" s="28" customFormat="1" ht="60" customHeight="1" thickBot="1" thickTop="1">
      <c r="A24" s="39" t="s">
        <v>524</v>
      </c>
      <c r="B24" s="40" t="s">
        <v>18</v>
      </c>
      <c r="C24" s="27" t="s">
        <v>538</v>
      </c>
      <c r="D24" s="30" t="s">
        <v>19</v>
      </c>
      <c r="E24" s="30"/>
      <c r="F24" s="30" t="s">
        <v>38</v>
      </c>
      <c r="G24" s="30" t="s">
        <v>110</v>
      </c>
      <c r="H24" s="30"/>
      <c r="I24" s="30" t="s">
        <v>83</v>
      </c>
      <c r="J24" s="30"/>
      <c r="K24" s="41"/>
      <c r="L24" s="32"/>
      <c r="M24" s="33">
        <v>670000</v>
      </c>
      <c r="N24" s="33">
        <f t="shared" si="0"/>
        <v>670000</v>
      </c>
      <c r="O24" s="34"/>
      <c r="P24" s="34"/>
      <c r="Q24" s="34"/>
      <c r="R24" s="32"/>
      <c r="S24" s="53">
        <v>670000</v>
      </c>
      <c r="T24" s="35">
        <f t="shared" si="3"/>
        <v>670000</v>
      </c>
      <c r="U24" s="29" t="s">
        <v>111</v>
      </c>
      <c r="V24" s="43" t="str">
        <f t="shared" si="2"/>
        <v>OK</v>
      </c>
    </row>
    <row r="25" spans="1:22" s="28" customFormat="1" ht="60" customHeight="1" thickBot="1" thickTop="1">
      <c r="A25" s="39" t="s">
        <v>524</v>
      </c>
      <c r="B25" s="40" t="s">
        <v>18</v>
      </c>
      <c r="C25" s="27" t="s">
        <v>538</v>
      </c>
      <c r="D25" s="30" t="s">
        <v>19</v>
      </c>
      <c r="E25" s="30"/>
      <c r="F25" s="30"/>
      <c r="G25" s="30" t="s">
        <v>112</v>
      </c>
      <c r="H25" s="30"/>
      <c r="I25" s="30"/>
      <c r="J25" s="30"/>
      <c r="K25" s="41"/>
      <c r="L25" s="32"/>
      <c r="M25" s="33"/>
      <c r="N25" s="33">
        <f t="shared" si="0"/>
        <v>0</v>
      </c>
      <c r="O25" s="34"/>
      <c r="P25" s="34"/>
      <c r="Q25" s="34"/>
      <c r="R25" s="32">
        <v>78188</v>
      </c>
      <c r="S25" s="32"/>
      <c r="T25" s="35">
        <f t="shared" si="3"/>
        <v>78188</v>
      </c>
      <c r="U25" s="30" t="s">
        <v>113</v>
      </c>
      <c r="V25" s="43" t="str">
        <f t="shared" si="2"/>
        <v>Invalid</v>
      </c>
    </row>
    <row r="26" spans="1:22" s="28" customFormat="1" ht="60" customHeight="1" thickBot="1" thickTop="1">
      <c r="A26" s="39" t="s">
        <v>524</v>
      </c>
      <c r="B26" s="40" t="s">
        <v>18</v>
      </c>
      <c r="C26" s="27" t="s">
        <v>538</v>
      </c>
      <c r="D26" s="30" t="s">
        <v>19</v>
      </c>
      <c r="E26" s="30"/>
      <c r="F26" s="30"/>
      <c r="G26" s="30" t="s">
        <v>114</v>
      </c>
      <c r="H26" s="30"/>
      <c r="I26" s="30"/>
      <c r="J26" s="30"/>
      <c r="K26" s="41"/>
      <c r="L26" s="32"/>
      <c r="M26" s="33"/>
      <c r="N26" s="33">
        <f t="shared" si="0"/>
        <v>0</v>
      </c>
      <c r="O26" s="34"/>
      <c r="P26" s="34"/>
      <c r="Q26" s="34"/>
      <c r="R26" s="32">
        <v>97994</v>
      </c>
      <c r="S26" s="32"/>
      <c r="T26" s="35">
        <f t="shared" si="3"/>
        <v>97994</v>
      </c>
      <c r="U26" s="30" t="s">
        <v>115</v>
      </c>
      <c r="V26" s="43" t="str">
        <f t="shared" si="2"/>
        <v>Invalid</v>
      </c>
    </row>
    <row r="27" spans="1:22" s="28" customFormat="1" ht="60" customHeight="1" thickBot="1" thickTop="1">
      <c r="A27" s="39" t="s">
        <v>524</v>
      </c>
      <c r="B27" s="40" t="s">
        <v>18</v>
      </c>
      <c r="C27" s="27" t="s">
        <v>538</v>
      </c>
      <c r="D27" s="30" t="s">
        <v>19</v>
      </c>
      <c r="E27" s="30"/>
      <c r="F27" s="30"/>
      <c r="G27" s="30" t="s">
        <v>116</v>
      </c>
      <c r="H27" s="30"/>
      <c r="I27" s="30"/>
      <c r="J27" s="30"/>
      <c r="K27" s="41"/>
      <c r="L27" s="32"/>
      <c r="M27" s="33"/>
      <c r="N27" s="33">
        <f t="shared" si="0"/>
        <v>0</v>
      </c>
      <c r="O27" s="34"/>
      <c r="P27" s="34"/>
      <c r="Q27" s="34"/>
      <c r="R27" s="32">
        <v>31230</v>
      </c>
      <c r="S27" s="36">
        <v>141000</v>
      </c>
      <c r="T27" s="35">
        <f t="shared" si="3"/>
        <v>172230</v>
      </c>
      <c r="U27" s="30" t="s">
        <v>117</v>
      </c>
      <c r="V27" s="43" t="str">
        <f t="shared" si="2"/>
        <v>Invalid</v>
      </c>
    </row>
    <row r="28" spans="1:22" s="28" customFormat="1" ht="60" customHeight="1" thickBot="1" thickTop="1">
      <c r="A28" s="39" t="s">
        <v>524</v>
      </c>
      <c r="B28" s="40" t="s">
        <v>18</v>
      </c>
      <c r="C28" s="27" t="s">
        <v>538</v>
      </c>
      <c r="D28" s="30" t="s">
        <v>19</v>
      </c>
      <c r="E28" s="30"/>
      <c r="F28" s="30"/>
      <c r="G28" s="30" t="s">
        <v>118</v>
      </c>
      <c r="H28" s="30"/>
      <c r="I28" s="30"/>
      <c r="J28" s="30"/>
      <c r="K28" s="41"/>
      <c r="L28" s="32"/>
      <c r="M28" s="33"/>
      <c r="N28" s="33">
        <f t="shared" si="0"/>
        <v>0</v>
      </c>
      <c r="O28" s="34"/>
      <c r="P28" s="34"/>
      <c r="Q28" s="34"/>
      <c r="R28" s="32">
        <v>48417</v>
      </c>
      <c r="S28" s="32">
        <v>132000</v>
      </c>
      <c r="T28" s="35">
        <f t="shared" si="3"/>
        <v>180417</v>
      </c>
      <c r="U28" s="30" t="s">
        <v>119</v>
      </c>
      <c r="V28" s="43" t="str">
        <f t="shared" si="2"/>
        <v>Invalid</v>
      </c>
    </row>
    <row r="29" spans="1:22" s="28" customFormat="1" ht="60" customHeight="1" thickBot="1" thickTop="1">
      <c r="A29" s="39" t="s">
        <v>524</v>
      </c>
      <c r="B29" s="40" t="s">
        <v>18</v>
      </c>
      <c r="C29" s="27" t="s">
        <v>538</v>
      </c>
      <c r="D29" s="30" t="s">
        <v>19</v>
      </c>
      <c r="E29" s="30"/>
      <c r="F29" s="30"/>
      <c r="G29" s="30" t="s">
        <v>120</v>
      </c>
      <c r="H29" s="30"/>
      <c r="I29" s="30"/>
      <c r="J29" s="30"/>
      <c r="K29" s="41"/>
      <c r="L29" s="32"/>
      <c r="M29" s="33"/>
      <c r="N29" s="33">
        <f t="shared" si="0"/>
        <v>0</v>
      </c>
      <c r="O29" s="34"/>
      <c r="P29" s="34"/>
      <c r="Q29" s="34"/>
      <c r="R29" s="32">
        <v>66863</v>
      </c>
      <c r="S29" s="32">
        <v>150000</v>
      </c>
      <c r="T29" s="35">
        <f t="shared" si="3"/>
        <v>216863</v>
      </c>
      <c r="U29" s="30" t="s">
        <v>121</v>
      </c>
      <c r="V29" s="43" t="str">
        <f t="shared" si="2"/>
        <v>Invalid</v>
      </c>
    </row>
    <row r="30" spans="1:22" s="28" customFormat="1" ht="60" customHeight="1" thickBot="1" thickTop="1">
      <c r="A30" s="39" t="s">
        <v>524</v>
      </c>
      <c r="B30" s="40" t="s">
        <v>18</v>
      </c>
      <c r="C30" s="27" t="s">
        <v>538</v>
      </c>
      <c r="D30" s="30" t="s">
        <v>19</v>
      </c>
      <c r="E30" s="30"/>
      <c r="F30" s="30"/>
      <c r="G30" s="30" t="s">
        <v>122</v>
      </c>
      <c r="H30" s="30"/>
      <c r="I30" s="30"/>
      <c r="J30" s="30"/>
      <c r="K30" s="41"/>
      <c r="L30" s="32"/>
      <c r="M30" s="33"/>
      <c r="N30" s="33">
        <f t="shared" si="0"/>
        <v>0</v>
      </c>
      <c r="O30" s="34"/>
      <c r="P30" s="34"/>
      <c r="Q30" s="34"/>
      <c r="R30" s="32">
        <v>20000</v>
      </c>
      <c r="S30" s="32">
        <v>125000</v>
      </c>
      <c r="T30" s="35">
        <f t="shared" si="3"/>
        <v>145000</v>
      </c>
      <c r="U30" s="30" t="s">
        <v>123</v>
      </c>
      <c r="V30" s="43" t="str">
        <f t="shared" si="2"/>
        <v>Invalid</v>
      </c>
    </row>
    <row r="31" spans="1:22" s="28" customFormat="1" ht="60" customHeight="1" thickBot="1" thickTop="1">
      <c r="A31" s="39" t="s">
        <v>524</v>
      </c>
      <c r="B31" s="40" t="s">
        <v>18</v>
      </c>
      <c r="C31" s="27" t="s">
        <v>538</v>
      </c>
      <c r="D31" s="30" t="s">
        <v>19</v>
      </c>
      <c r="E31" s="30"/>
      <c r="F31" s="30"/>
      <c r="G31" s="30" t="s">
        <v>124</v>
      </c>
      <c r="H31" s="30"/>
      <c r="I31" s="30"/>
      <c r="J31" s="30"/>
      <c r="K31" s="41"/>
      <c r="L31" s="32"/>
      <c r="M31" s="33"/>
      <c r="N31" s="33">
        <f t="shared" si="0"/>
        <v>0</v>
      </c>
      <c r="O31" s="34"/>
      <c r="P31" s="34"/>
      <c r="Q31" s="34"/>
      <c r="R31" s="32">
        <v>47771</v>
      </c>
      <c r="S31" s="32">
        <v>120000</v>
      </c>
      <c r="T31" s="35">
        <f t="shared" si="3"/>
        <v>167771</v>
      </c>
      <c r="U31" s="30" t="s">
        <v>125</v>
      </c>
      <c r="V31" s="43" t="str">
        <f t="shared" si="2"/>
        <v>Invalid</v>
      </c>
    </row>
    <row r="32" spans="1:22" s="28" customFormat="1" ht="60" customHeight="1" thickBot="1" thickTop="1">
      <c r="A32" s="39" t="s">
        <v>524</v>
      </c>
      <c r="B32" s="40" t="s">
        <v>18</v>
      </c>
      <c r="C32" s="27" t="s">
        <v>538</v>
      </c>
      <c r="D32" s="30" t="s">
        <v>19</v>
      </c>
      <c r="E32" s="30"/>
      <c r="F32" s="30"/>
      <c r="G32" s="30" t="s">
        <v>126</v>
      </c>
      <c r="H32" s="30"/>
      <c r="I32" s="30"/>
      <c r="J32" s="30"/>
      <c r="K32" s="41"/>
      <c r="L32" s="32"/>
      <c r="M32" s="33"/>
      <c r="N32" s="33">
        <f t="shared" si="0"/>
        <v>0</v>
      </c>
      <c r="O32" s="34"/>
      <c r="P32" s="34"/>
      <c r="Q32" s="34"/>
      <c r="R32" s="32">
        <v>329750</v>
      </c>
      <c r="S32" s="32"/>
      <c r="T32" s="35">
        <f t="shared" si="3"/>
        <v>329750</v>
      </c>
      <c r="U32" s="30" t="s">
        <v>127</v>
      </c>
      <c r="V32" s="43" t="str">
        <f t="shared" si="2"/>
        <v>Invalid</v>
      </c>
    </row>
    <row r="33" spans="1:22" s="28" customFormat="1" ht="60" customHeight="1" thickBot="1" thickTop="1">
      <c r="A33" s="39" t="s">
        <v>524</v>
      </c>
      <c r="B33" s="40" t="s">
        <v>18</v>
      </c>
      <c r="C33" s="27" t="s">
        <v>538</v>
      </c>
      <c r="D33" s="30" t="s">
        <v>19</v>
      </c>
      <c r="E33" s="30"/>
      <c r="F33" s="30"/>
      <c r="G33" s="30" t="s">
        <v>128</v>
      </c>
      <c r="H33" s="30"/>
      <c r="I33" s="30"/>
      <c r="J33" s="30"/>
      <c r="K33" s="41"/>
      <c r="L33" s="32"/>
      <c r="M33" s="33"/>
      <c r="N33" s="33">
        <f t="shared" si="0"/>
        <v>0</v>
      </c>
      <c r="O33" s="34"/>
      <c r="P33" s="34"/>
      <c r="Q33" s="34"/>
      <c r="R33" s="32">
        <v>20000</v>
      </c>
      <c r="S33" s="32">
        <v>125000</v>
      </c>
      <c r="T33" s="35">
        <f t="shared" si="3"/>
        <v>145000</v>
      </c>
      <c r="U33" s="30"/>
      <c r="V33" s="43" t="str">
        <f t="shared" si="2"/>
        <v>Invalid</v>
      </c>
    </row>
    <row r="34" spans="1:22" s="28" customFormat="1" ht="60" customHeight="1" thickBot="1" thickTop="1">
      <c r="A34" s="39" t="s">
        <v>524</v>
      </c>
      <c r="B34" s="40" t="s">
        <v>18</v>
      </c>
      <c r="C34" s="44" t="s">
        <v>22</v>
      </c>
      <c r="D34" s="30" t="s">
        <v>22</v>
      </c>
      <c r="E34" s="30"/>
      <c r="F34" s="30" t="s">
        <v>467</v>
      </c>
      <c r="G34" s="30"/>
      <c r="H34" s="30"/>
      <c r="I34" s="30"/>
      <c r="J34" s="30"/>
      <c r="K34" s="41"/>
      <c r="L34" s="32"/>
      <c r="M34" s="42"/>
      <c r="N34" s="33">
        <f>SUM(L34:M34)</f>
        <v>0</v>
      </c>
      <c r="O34" s="34"/>
      <c r="P34" s="34"/>
      <c r="Q34" s="34"/>
      <c r="R34" s="32"/>
      <c r="S34" s="36">
        <v>390000</v>
      </c>
      <c r="T34" s="35">
        <f>SUM(R34:S34)</f>
        <v>390000</v>
      </c>
      <c r="U34" s="68" t="s">
        <v>468</v>
      </c>
      <c r="V34" s="43" t="str">
        <f>IF(T34&gt;N34,"Invalid","OK")</f>
        <v>Invalid</v>
      </c>
    </row>
    <row r="35" spans="1:22" s="28" customFormat="1" ht="60" customHeight="1" thickBot="1" thickTop="1">
      <c r="A35" s="39" t="s">
        <v>524</v>
      </c>
      <c r="B35" s="40" t="s">
        <v>18</v>
      </c>
      <c r="C35" s="44" t="s">
        <v>22</v>
      </c>
      <c r="D35" s="30" t="s">
        <v>22</v>
      </c>
      <c r="E35" s="30"/>
      <c r="F35" s="30" t="s">
        <v>467</v>
      </c>
      <c r="G35" s="30"/>
      <c r="H35" s="30"/>
      <c r="I35" s="30"/>
      <c r="J35" s="30"/>
      <c r="K35" s="41"/>
      <c r="L35" s="32"/>
      <c r="M35" s="42"/>
      <c r="N35" s="33">
        <f>SUM(L35:M35)</f>
        <v>0</v>
      </c>
      <c r="O35" s="34"/>
      <c r="P35" s="34"/>
      <c r="Q35" s="34"/>
      <c r="R35" s="32"/>
      <c r="S35" s="36">
        <v>390000</v>
      </c>
      <c r="T35" s="35">
        <f>SUM(R35:S35)</f>
        <v>390000</v>
      </c>
      <c r="U35" s="68" t="s">
        <v>469</v>
      </c>
      <c r="V35" s="43" t="str">
        <f>IF(T35&gt;N35,"Invalid","OK")</f>
        <v>Invalid</v>
      </c>
    </row>
    <row r="36" spans="1:22" s="28" customFormat="1" ht="60" customHeight="1" thickBot="1" thickTop="1">
      <c r="A36" s="39" t="s">
        <v>524</v>
      </c>
      <c r="B36" s="40" t="s">
        <v>18</v>
      </c>
      <c r="C36" s="44" t="s">
        <v>22</v>
      </c>
      <c r="D36" s="30" t="s">
        <v>22</v>
      </c>
      <c r="E36" s="30"/>
      <c r="F36" s="30" t="s">
        <v>467</v>
      </c>
      <c r="G36" s="30"/>
      <c r="H36" s="30"/>
      <c r="I36" s="30"/>
      <c r="J36" s="30"/>
      <c r="K36" s="41"/>
      <c r="L36" s="32"/>
      <c r="M36" s="42"/>
      <c r="N36" s="33">
        <f>SUM(L36:M36)</f>
        <v>0</v>
      </c>
      <c r="O36" s="34"/>
      <c r="P36" s="34"/>
      <c r="Q36" s="34"/>
      <c r="R36" s="32"/>
      <c r="S36" s="36">
        <v>396000</v>
      </c>
      <c r="T36" s="35">
        <f>SUM(R36:S36)</f>
        <v>396000</v>
      </c>
      <c r="U36" s="68" t="s">
        <v>470</v>
      </c>
      <c r="V36" s="43" t="str">
        <f>IF(T36&gt;N36,"Invalid","OK")</f>
        <v>Invalid</v>
      </c>
    </row>
    <row r="37" ht="27" customHeight="1" thickTop="1"/>
    <row r="39" spans="6:7" ht="27" customHeight="1">
      <c r="F39" s="88" t="s">
        <v>565</v>
      </c>
      <c r="G39" s="89" t="s">
        <v>566</v>
      </c>
    </row>
    <row r="68" spans="11:16" ht="27" customHeight="1">
      <c r="K68" s="90" t="s">
        <v>567</v>
      </c>
      <c r="L68" s="91"/>
      <c r="M68" s="6"/>
      <c r="N68" s="5"/>
      <c r="O68"/>
      <c r="P68" s="92"/>
    </row>
    <row r="69" spans="11:16" ht="27" customHeight="1">
      <c r="K69" s="93" t="s">
        <v>568</v>
      </c>
      <c r="L69" s="94"/>
      <c r="M69" s="95"/>
      <c r="N69" s="96"/>
      <c r="O69" s="97"/>
      <c r="P69" s="98"/>
    </row>
    <row r="70" spans="11:16" ht="27" customHeight="1">
      <c r="K70" s="99" t="s">
        <v>569</v>
      </c>
      <c r="L70" s="100"/>
      <c r="M70" s="101"/>
      <c r="N70" s="102"/>
      <c r="O70" s="103"/>
      <c r="P70" s="104"/>
    </row>
    <row r="71" spans="11:16" ht="27" customHeight="1">
      <c r="K71" s="99" t="s">
        <v>570</v>
      </c>
      <c r="L71" s="100"/>
      <c r="M71" s="101"/>
      <c r="N71" s="102"/>
      <c r="O71" s="103"/>
      <c r="P71" s="104"/>
    </row>
    <row r="72" spans="11:16" ht="27" customHeight="1">
      <c r="K72" s="109" t="s">
        <v>571</v>
      </c>
      <c r="L72" s="110"/>
      <c r="M72" s="101"/>
      <c r="N72" s="102"/>
      <c r="O72" s="103"/>
      <c r="P72" s="104"/>
    </row>
    <row r="73" spans="11:16" ht="27" customHeight="1">
      <c r="K73" s="111" t="s">
        <v>572</v>
      </c>
      <c r="L73" s="112"/>
      <c r="M73" s="105"/>
      <c r="N73" s="106"/>
      <c r="O73" s="107"/>
      <c r="P73" s="108"/>
    </row>
  </sheetData>
  <sheetProtection/>
  <mergeCells count="16">
    <mergeCell ref="O7:Q7"/>
    <mergeCell ref="U7:U8"/>
    <mergeCell ref="F3:Q3"/>
    <mergeCell ref="M5:P5"/>
    <mergeCell ref="H7:H8"/>
    <mergeCell ref="I7:I8"/>
    <mergeCell ref="J7:J8"/>
    <mergeCell ref="K72:L72"/>
    <mergeCell ref="K73:L73"/>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24" max="20" man="1"/>
  </rowBreaks>
  <drawing r:id="rId1"/>
</worksheet>
</file>

<file path=xl/worksheets/sheet5.xml><?xml version="1.0" encoding="utf-8"?>
<worksheet xmlns="http://schemas.openxmlformats.org/spreadsheetml/2006/main" xmlns:r="http://schemas.openxmlformats.org/officeDocument/2006/relationships">
  <dimension ref="A1:V88"/>
  <sheetViews>
    <sheetView view="pageBreakPreview" zoomScale="80" zoomScaleNormal="85" zoomScaleSheetLayoutView="80" zoomScalePageLayoutView="0" workbookViewId="0" topLeftCell="D49">
      <selection activeCell="F67" sqref="F67"/>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2" width="15.7109375" style="5" customWidth="1"/>
    <col min="13" max="13" width="18.574218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36.75" customHeight="1" thickBot="1"/>
    <row r="3" spans="6:21" ht="27"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8"/>
      <c r="I4" s="11"/>
      <c r="J4" s="11"/>
      <c r="K4" s="11"/>
      <c r="L4" s="11"/>
      <c r="M4" s="11"/>
      <c r="N4" s="11"/>
      <c r="O4" s="11"/>
      <c r="P4" s="11"/>
      <c r="Q4" s="11"/>
      <c r="R4" s="11"/>
      <c r="S4" s="11"/>
      <c r="T4" s="11"/>
      <c r="U4" s="11"/>
    </row>
    <row r="5" spans="6:17" ht="27" customHeight="1" thickBot="1" thickTop="1">
      <c r="F5" s="13" t="s">
        <v>547</v>
      </c>
      <c r="G5" s="14" t="s">
        <v>160</v>
      </c>
      <c r="L5" s="16" t="s">
        <v>6</v>
      </c>
      <c r="M5" s="124" t="s">
        <v>564</v>
      </c>
      <c r="N5" s="124"/>
      <c r="O5" s="124"/>
      <c r="P5" s="125"/>
      <c r="Q5" s="19"/>
    </row>
    <row r="6" spans="7:20" ht="27" customHeight="1" thickTop="1">
      <c r="G6" s="7"/>
      <c r="H6" s="79"/>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2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2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49.5" customHeight="1" thickBot="1" thickTop="1">
      <c r="A9" s="39" t="s">
        <v>524</v>
      </c>
      <c r="B9" s="40" t="s">
        <v>129</v>
      </c>
      <c r="C9" s="27" t="s">
        <v>538</v>
      </c>
      <c r="D9" s="30" t="s">
        <v>19</v>
      </c>
      <c r="E9" s="30"/>
      <c r="F9" s="30" t="s">
        <v>38</v>
      </c>
      <c r="G9" s="30" t="s">
        <v>130</v>
      </c>
      <c r="H9" s="80"/>
      <c r="I9" s="30" t="s">
        <v>131</v>
      </c>
      <c r="J9" s="30"/>
      <c r="K9" s="41"/>
      <c r="L9" s="32"/>
      <c r="M9" s="33">
        <v>150000</v>
      </c>
      <c r="N9" s="33">
        <f aca="true" t="shared" si="0" ref="N9:N26">SUM(L9:M9)</f>
        <v>150000</v>
      </c>
      <c r="O9" s="34"/>
      <c r="P9" s="34"/>
      <c r="Q9" s="34"/>
      <c r="R9" s="53"/>
      <c r="S9" s="53">
        <v>150000</v>
      </c>
      <c r="T9" s="35">
        <f aca="true" t="shared" si="1" ref="T9:T26">SUM(R9:S9)</f>
        <v>150000</v>
      </c>
      <c r="U9" s="30" t="s">
        <v>132</v>
      </c>
      <c r="V9" s="43" t="str">
        <f aca="true" t="shared" si="2" ref="V9:V23">IF(T9&gt;N9,"Invalid","OK")</f>
        <v>OK</v>
      </c>
    </row>
    <row r="10" spans="1:22" s="28" customFormat="1" ht="49.5" customHeight="1" thickBot="1" thickTop="1">
      <c r="A10" s="39" t="s">
        <v>524</v>
      </c>
      <c r="B10" s="40" t="s">
        <v>129</v>
      </c>
      <c r="C10" s="27" t="s">
        <v>538</v>
      </c>
      <c r="D10" s="30" t="s">
        <v>19</v>
      </c>
      <c r="E10" s="30"/>
      <c r="F10" s="30" t="s">
        <v>38</v>
      </c>
      <c r="G10" s="30" t="s">
        <v>133</v>
      </c>
      <c r="H10" s="80"/>
      <c r="I10" s="30" t="s">
        <v>131</v>
      </c>
      <c r="J10" s="30"/>
      <c r="K10" s="41"/>
      <c r="L10" s="32"/>
      <c r="M10" s="33">
        <v>155000</v>
      </c>
      <c r="N10" s="33">
        <f t="shared" si="0"/>
        <v>155000</v>
      </c>
      <c r="O10" s="34"/>
      <c r="P10" s="34"/>
      <c r="Q10" s="34"/>
      <c r="R10" s="53"/>
      <c r="S10" s="53">
        <v>155000</v>
      </c>
      <c r="T10" s="35">
        <f t="shared" si="1"/>
        <v>155000</v>
      </c>
      <c r="U10" s="30" t="s">
        <v>134</v>
      </c>
      <c r="V10" s="43" t="str">
        <f t="shared" si="2"/>
        <v>OK</v>
      </c>
    </row>
    <row r="11" spans="1:22" s="28" customFormat="1" ht="49.5" customHeight="1" thickBot="1" thickTop="1">
      <c r="A11" s="39" t="s">
        <v>524</v>
      </c>
      <c r="B11" s="40" t="s">
        <v>129</v>
      </c>
      <c r="C11" s="27" t="s">
        <v>538</v>
      </c>
      <c r="D11" s="30" t="s">
        <v>19</v>
      </c>
      <c r="E11" s="30"/>
      <c r="F11" s="30" t="s">
        <v>38</v>
      </c>
      <c r="G11" s="30" t="s">
        <v>135</v>
      </c>
      <c r="H11" s="80"/>
      <c r="I11" s="30" t="s">
        <v>131</v>
      </c>
      <c r="J11" s="30"/>
      <c r="K11" s="41"/>
      <c r="L11" s="32"/>
      <c r="M11" s="33">
        <v>849500</v>
      </c>
      <c r="N11" s="33">
        <f t="shared" si="0"/>
        <v>849500</v>
      </c>
      <c r="O11" s="34"/>
      <c r="P11" s="34"/>
      <c r="Q11" s="34"/>
      <c r="R11" s="53">
        <v>849500</v>
      </c>
      <c r="S11" s="32"/>
      <c r="T11" s="35">
        <f t="shared" si="1"/>
        <v>849500</v>
      </c>
      <c r="U11" s="30" t="s">
        <v>136</v>
      </c>
      <c r="V11" s="43" t="str">
        <f t="shared" si="2"/>
        <v>OK</v>
      </c>
    </row>
    <row r="12" spans="1:22" s="28" customFormat="1" ht="49.5" customHeight="1" thickBot="1" thickTop="1">
      <c r="A12" s="39" t="s">
        <v>524</v>
      </c>
      <c r="B12" s="40" t="s">
        <v>129</v>
      </c>
      <c r="C12" s="27" t="s">
        <v>538</v>
      </c>
      <c r="D12" s="30" t="s">
        <v>19</v>
      </c>
      <c r="E12" s="30"/>
      <c r="F12" s="30" t="s">
        <v>38</v>
      </c>
      <c r="G12" s="30" t="s">
        <v>522</v>
      </c>
      <c r="H12" s="80"/>
      <c r="I12" s="30" t="s">
        <v>131</v>
      </c>
      <c r="J12" s="30"/>
      <c r="K12" s="41"/>
      <c r="L12" s="32"/>
      <c r="M12" s="33">
        <v>1175000</v>
      </c>
      <c r="N12" s="33">
        <f t="shared" si="0"/>
        <v>1175000</v>
      </c>
      <c r="O12" s="34"/>
      <c r="P12" s="34"/>
      <c r="Q12" s="34"/>
      <c r="R12" s="53">
        <v>1175000</v>
      </c>
      <c r="S12" s="32"/>
      <c r="T12" s="35">
        <f t="shared" si="1"/>
        <v>1175000</v>
      </c>
      <c r="U12" s="30" t="s">
        <v>137</v>
      </c>
      <c r="V12" s="43" t="str">
        <f t="shared" si="2"/>
        <v>OK</v>
      </c>
    </row>
    <row r="13" spans="1:22" s="28" customFormat="1" ht="49.5" customHeight="1" thickBot="1" thickTop="1">
      <c r="A13" s="39" t="s">
        <v>524</v>
      </c>
      <c r="B13" s="40" t="s">
        <v>129</v>
      </c>
      <c r="C13" s="27" t="s">
        <v>538</v>
      </c>
      <c r="D13" s="30" t="s">
        <v>19</v>
      </c>
      <c r="E13" s="30"/>
      <c r="F13" s="30" t="s">
        <v>38</v>
      </c>
      <c r="G13" s="30" t="s">
        <v>138</v>
      </c>
      <c r="H13" s="80"/>
      <c r="I13" s="30" t="s">
        <v>131</v>
      </c>
      <c r="J13" s="30"/>
      <c r="K13" s="41"/>
      <c r="L13" s="32"/>
      <c r="M13" s="33">
        <v>63000</v>
      </c>
      <c r="N13" s="33">
        <f t="shared" si="0"/>
        <v>63000</v>
      </c>
      <c r="O13" s="34"/>
      <c r="P13" s="34"/>
      <c r="Q13" s="34"/>
      <c r="R13" s="53">
        <v>63000</v>
      </c>
      <c r="S13" s="32"/>
      <c r="T13" s="35">
        <f t="shared" si="1"/>
        <v>63000</v>
      </c>
      <c r="U13" s="30" t="s">
        <v>139</v>
      </c>
      <c r="V13" s="43" t="str">
        <f t="shared" si="2"/>
        <v>OK</v>
      </c>
    </row>
    <row r="14" spans="1:22" s="28" customFormat="1" ht="49.5" customHeight="1" thickBot="1" thickTop="1">
      <c r="A14" s="39" t="s">
        <v>524</v>
      </c>
      <c r="B14" s="40" t="s">
        <v>129</v>
      </c>
      <c r="C14" s="27" t="s">
        <v>538</v>
      </c>
      <c r="D14" s="30" t="s">
        <v>19</v>
      </c>
      <c r="E14" s="30"/>
      <c r="F14" s="30" t="s">
        <v>38</v>
      </c>
      <c r="G14" s="30" t="s">
        <v>140</v>
      </c>
      <c r="H14" s="80"/>
      <c r="I14" s="30" t="s">
        <v>131</v>
      </c>
      <c r="J14" s="30"/>
      <c r="K14" s="41"/>
      <c r="L14" s="32"/>
      <c r="M14" s="33">
        <v>100000</v>
      </c>
      <c r="N14" s="33">
        <f t="shared" si="0"/>
        <v>100000</v>
      </c>
      <c r="O14" s="34"/>
      <c r="P14" s="34"/>
      <c r="Q14" s="34"/>
      <c r="R14" s="53"/>
      <c r="S14" s="53">
        <v>100000</v>
      </c>
      <c r="T14" s="35">
        <f t="shared" si="1"/>
        <v>100000</v>
      </c>
      <c r="U14" s="30" t="s">
        <v>141</v>
      </c>
      <c r="V14" s="43" t="str">
        <f t="shared" si="2"/>
        <v>OK</v>
      </c>
    </row>
    <row r="15" spans="1:22" s="28" customFormat="1" ht="49.5" customHeight="1" thickBot="1" thickTop="1">
      <c r="A15" s="39" t="s">
        <v>524</v>
      </c>
      <c r="B15" s="40" t="s">
        <v>129</v>
      </c>
      <c r="C15" s="27" t="s">
        <v>538</v>
      </c>
      <c r="D15" s="30" t="s">
        <v>19</v>
      </c>
      <c r="E15" s="30"/>
      <c r="F15" s="30" t="s">
        <v>38</v>
      </c>
      <c r="G15" s="30" t="s">
        <v>142</v>
      </c>
      <c r="H15" s="80"/>
      <c r="I15" s="30" t="s">
        <v>131</v>
      </c>
      <c r="J15" s="30"/>
      <c r="K15" s="41"/>
      <c r="L15" s="32"/>
      <c r="M15" s="33">
        <v>1010000</v>
      </c>
      <c r="N15" s="33">
        <f t="shared" si="0"/>
        <v>1010000</v>
      </c>
      <c r="O15" s="34"/>
      <c r="P15" s="34"/>
      <c r="Q15" s="34"/>
      <c r="R15" s="53">
        <v>1010000</v>
      </c>
      <c r="S15" s="32"/>
      <c r="T15" s="35">
        <f t="shared" si="1"/>
        <v>1010000</v>
      </c>
      <c r="U15" s="30" t="s">
        <v>143</v>
      </c>
      <c r="V15" s="43" t="str">
        <f t="shared" si="2"/>
        <v>OK</v>
      </c>
    </row>
    <row r="16" spans="1:22" s="28" customFormat="1" ht="53.25" customHeight="1" thickBot="1" thickTop="1">
      <c r="A16" s="39" t="s">
        <v>524</v>
      </c>
      <c r="B16" s="40" t="s">
        <v>129</v>
      </c>
      <c r="C16" s="27" t="s">
        <v>538</v>
      </c>
      <c r="D16" s="30" t="s">
        <v>19</v>
      </c>
      <c r="E16" s="30"/>
      <c r="F16" s="30" t="s">
        <v>38</v>
      </c>
      <c r="G16" s="30" t="s">
        <v>144</v>
      </c>
      <c r="H16" s="80"/>
      <c r="I16" s="30" t="s">
        <v>131</v>
      </c>
      <c r="J16" s="30"/>
      <c r="K16" s="41"/>
      <c r="L16" s="32"/>
      <c r="M16" s="33">
        <v>743000</v>
      </c>
      <c r="N16" s="33">
        <f t="shared" si="0"/>
        <v>743000</v>
      </c>
      <c r="O16" s="34"/>
      <c r="P16" s="34"/>
      <c r="Q16" s="34"/>
      <c r="R16" s="53">
        <v>743000</v>
      </c>
      <c r="S16" s="32"/>
      <c r="T16" s="35">
        <f t="shared" si="1"/>
        <v>743000</v>
      </c>
      <c r="U16" s="30" t="s">
        <v>145</v>
      </c>
      <c r="V16" s="43" t="str">
        <f t="shared" si="2"/>
        <v>OK</v>
      </c>
    </row>
    <row r="17" spans="1:22" s="28" customFormat="1" ht="49.5" customHeight="1" thickBot="1" thickTop="1">
      <c r="A17" s="39" t="s">
        <v>524</v>
      </c>
      <c r="B17" s="40" t="s">
        <v>129</v>
      </c>
      <c r="C17" s="27" t="s">
        <v>538</v>
      </c>
      <c r="D17" s="30" t="s">
        <v>19</v>
      </c>
      <c r="E17" s="30"/>
      <c r="F17" s="30" t="s">
        <v>38</v>
      </c>
      <c r="G17" s="30" t="s">
        <v>146</v>
      </c>
      <c r="H17" s="80"/>
      <c r="I17" s="30" t="s">
        <v>131</v>
      </c>
      <c r="J17" s="30"/>
      <c r="K17" s="41"/>
      <c r="L17" s="32"/>
      <c r="M17" s="33">
        <v>560000</v>
      </c>
      <c r="N17" s="33">
        <f t="shared" si="0"/>
        <v>560000</v>
      </c>
      <c r="O17" s="34"/>
      <c r="P17" s="34"/>
      <c r="Q17" s="34"/>
      <c r="R17" s="53">
        <v>560000</v>
      </c>
      <c r="S17" s="32"/>
      <c r="T17" s="35">
        <f t="shared" si="1"/>
        <v>560000</v>
      </c>
      <c r="U17" s="30" t="s">
        <v>147</v>
      </c>
      <c r="V17" s="43" t="str">
        <f t="shared" si="2"/>
        <v>OK</v>
      </c>
    </row>
    <row r="18" spans="1:22" s="28" customFormat="1" ht="49.5" customHeight="1" thickBot="1" thickTop="1">
      <c r="A18" s="39" t="s">
        <v>524</v>
      </c>
      <c r="B18" s="40" t="s">
        <v>129</v>
      </c>
      <c r="C18" s="27" t="s">
        <v>538</v>
      </c>
      <c r="D18" s="30" t="s">
        <v>19</v>
      </c>
      <c r="E18" s="30"/>
      <c r="F18" s="30" t="s">
        <v>38</v>
      </c>
      <c r="G18" s="30" t="s">
        <v>148</v>
      </c>
      <c r="H18" s="80"/>
      <c r="I18" s="30" t="s">
        <v>131</v>
      </c>
      <c r="J18" s="30"/>
      <c r="K18" s="41"/>
      <c r="L18" s="32"/>
      <c r="M18" s="33">
        <v>471750</v>
      </c>
      <c r="N18" s="33">
        <f t="shared" si="0"/>
        <v>471750</v>
      </c>
      <c r="O18" s="34"/>
      <c r="P18" s="34"/>
      <c r="Q18" s="34"/>
      <c r="R18" s="53">
        <v>471750</v>
      </c>
      <c r="S18" s="32"/>
      <c r="T18" s="35">
        <f t="shared" si="1"/>
        <v>471750</v>
      </c>
      <c r="U18" s="30" t="s">
        <v>526</v>
      </c>
      <c r="V18" s="43" t="str">
        <f t="shared" si="2"/>
        <v>OK</v>
      </c>
    </row>
    <row r="19" spans="1:22" s="28" customFormat="1" ht="49.5" customHeight="1" thickBot="1" thickTop="1">
      <c r="A19" s="39" t="s">
        <v>524</v>
      </c>
      <c r="B19" s="40" t="s">
        <v>129</v>
      </c>
      <c r="C19" s="27" t="s">
        <v>538</v>
      </c>
      <c r="D19" s="30" t="s">
        <v>19</v>
      </c>
      <c r="E19" s="30"/>
      <c r="F19" s="30" t="s">
        <v>38</v>
      </c>
      <c r="G19" s="30" t="s">
        <v>149</v>
      </c>
      <c r="H19" s="80"/>
      <c r="I19" s="30"/>
      <c r="J19" s="30"/>
      <c r="K19" s="41"/>
      <c r="L19" s="32"/>
      <c r="M19" s="33">
        <v>65000</v>
      </c>
      <c r="N19" s="33">
        <f t="shared" si="0"/>
        <v>65000</v>
      </c>
      <c r="O19" s="34"/>
      <c r="P19" s="34"/>
      <c r="Q19" s="34"/>
      <c r="R19" s="32"/>
      <c r="S19" s="32">
        <v>10000</v>
      </c>
      <c r="T19" s="35">
        <f t="shared" si="1"/>
        <v>10000</v>
      </c>
      <c r="U19" s="30" t="s">
        <v>150</v>
      </c>
      <c r="V19" s="43" t="str">
        <f t="shared" si="2"/>
        <v>OK</v>
      </c>
    </row>
    <row r="20" spans="1:22" s="28" customFormat="1" ht="55.5" customHeight="1" thickBot="1" thickTop="1">
      <c r="A20" s="39" t="s">
        <v>524</v>
      </c>
      <c r="B20" s="40" t="s">
        <v>129</v>
      </c>
      <c r="C20" s="27" t="s">
        <v>538</v>
      </c>
      <c r="D20" s="30" t="s">
        <v>19</v>
      </c>
      <c r="E20" s="30"/>
      <c r="F20" s="30" t="s">
        <v>38</v>
      </c>
      <c r="G20" s="30" t="s">
        <v>151</v>
      </c>
      <c r="H20" s="80"/>
      <c r="I20" s="30"/>
      <c r="J20" s="30"/>
      <c r="K20" s="41"/>
      <c r="L20" s="32"/>
      <c r="M20" s="33">
        <v>319000</v>
      </c>
      <c r="N20" s="33">
        <f t="shared" si="0"/>
        <v>319000</v>
      </c>
      <c r="O20" s="34"/>
      <c r="P20" s="34"/>
      <c r="Q20" s="34"/>
      <c r="R20" s="32"/>
      <c r="S20" s="32"/>
      <c r="T20" s="35">
        <f t="shared" si="1"/>
        <v>0</v>
      </c>
      <c r="U20" s="30" t="s">
        <v>152</v>
      </c>
      <c r="V20" s="43" t="str">
        <f t="shared" si="2"/>
        <v>OK</v>
      </c>
    </row>
    <row r="21" spans="1:22" s="28" customFormat="1" ht="49.5" customHeight="1" thickBot="1" thickTop="1">
      <c r="A21" s="39" t="s">
        <v>524</v>
      </c>
      <c r="B21" s="40" t="s">
        <v>129</v>
      </c>
      <c r="C21" s="27" t="s">
        <v>538</v>
      </c>
      <c r="D21" s="30" t="s">
        <v>19</v>
      </c>
      <c r="E21" s="30"/>
      <c r="F21" s="30" t="s">
        <v>38</v>
      </c>
      <c r="G21" s="30" t="s">
        <v>153</v>
      </c>
      <c r="H21" s="80"/>
      <c r="I21" s="30"/>
      <c r="J21" s="30"/>
      <c r="K21" s="41"/>
      <c r="L21" s="32"/>
      <c r="M21" s="33">
        <v>272000</v>
      </c>
      <c r="N21" s="33">
        <f t="shared" si="0"/>
        <v>272000</v>
      </c>
      <c r="O21" s="34"/>
      <c r="P21" s="34"/>
      <c r="Q21" s="34"/>
      <c r="R21" s="32"/>
      <c r="S21" s="32">
        <v>180000</v>
      </c>
      <c r="T21" s="35">
        <f t="shared" si="1"/>
        <v>180000</v>
      </c>
      <c r="U21" s="30" t="s">
        <v>154</v>
      </c>
      <c r="V21" s="43" t="str">
        <f t="shared" si="2"/>
        <v>OK</v>
      </c>
    </row>
    <row r="22" spans="1:22" s="28" customFormat="1" ht="49.5" customHeight="1" thickBot="1" thickTop="1">
      <c r="A22" s="39" t="s">
        <v>524</v>
      </c>
      <c r="B22" s="40" t="s">
        <v>129</v>
      </c>
      <c r="C22" s="27" t="s">
        <v>538</v>
      </c>
      <c r="D22" s="30" t="s">
        <v>19</v>
      </c>
      <c r="E22" s="30"/>
      <c r="F22" s="30" t="s">
        <v>38</v>
      </c>
      <c r="G22" s="30" t="s">
        <v>155</v>
      </c>
      <c r="H22" s="80"/>
      <c r="I22" s="30"/>
      <c r="J22" s="30"/>
      <c r="K22" s="41"/>
      <c r="L22" s="32"/>
      <c r="M22" s="33">
        <v>213000</v>
      </c>
      <c r="N22" s="33">
        <f t="shared" si="0"/>
        <v>213000</v>
      </c>
      <c r="O22" s="34"/>
      <c r="P22" s="34"/>
      <c r="Q22" s="34"/>
      <c r="R22" s="32"/>
      <c r="S22" s="32">
        <v>68334.84</v>
      </c>
      <c r="T22" s="35">
        <f t="shared" si="1"/>
        <v>68334.84</v>
      </c>
      <c r="U22" s="30" t="s">
        <v>156</v>
      </c>
      <c r="V22" s="43" t="str">
        <f t="shared" si="2"/>
        <v>OK</v>
      </c>
    </row>
    <row r="23" spans="1:22" s="28" customFormat="1" ht="49.5" customHeight="1" thickBot="1" thickTop="1">
      <c r="A23" s="39" t="s">
        <v>524</v>
      </c>
      <c r="B23" s="40" t="s">
        <v>129</v>
      </c>
      <c r="C23" s="27" t="s">
        <v>538</v>
      </c>
      <c r="D23" s="30" t="s">
        <v>19</v>
      </c>
      <c r="E23" s="30"/>
      <c r="F23" s="30" t="s">
        <v>38</v>
      </c>
      <c r="G23" s="30" t="s">
        <v>157</v>
      </c>
      <c r="H23" s="80"/>
      <c r="I23" s="30"/>
      <c r="J23" s="30"/>
      <c r="K23" s="41"/>
      <c r="L23" s="32"/>
      <c r="M23" s="33">
        <v>26000</v>
      </c>
      <c r="N23" s="33">
        <f t="shared" si="0"/>
        <v>26000</v>
      </c>
      <c r="O23" s="34"/>
      <c r="P23" s="34"/>
      <c r="Q23" s="34"/>
      <c r="R23" s="32"/>
      <c r="S23" s="32"/>
      <c r="T23" s="35">
        <f t="shared" si="1"/>
        <v>0</v>
      </c>
      <c r="U23" s="30" t="s">
        <v>158</v>
      </c>
      <c r="V23" s="43" t="str">
        <f t="shared" si="2"/>
        <v>OK</v>
      </c>
    </row>
    <row r="24" spans="1:22" s="28" customFormat="1" ht="49.5" customHeight="1" thickBot="1" thickTop="1">
      <c r="A24" s="39" t="s">
        <v>524</v>
      </c>
      <c r="B24" s="40" t="s">
        <v>129</v>
      </c>
      <c r="C24" s="27" t="s">
        <v>538</v>
      </c>
      <c r="D24" s="30" t="s">
        <v>19</v>
      </c>
      <c r="E24" s="30"/>
      <c r="F24" s="30" t="s">
        <v>38</v>
      </c>
      <c r="G24" s="30" t="s">
        <v>159</v>
      </c>
      <c r="H24" s="80"/>
      <c r="I24" s="30"/>
      <c r="J24" s="30"/>
      <c r="K24" s="41"/>
      <c r="L24" s="32"/>
      <c r="M24" s="33">
        <v>70000</v>
      </c>
      <c r="N24" s="33">
        <f t="shared" si="0"/>
        <v>70000</v>
      </c>
      <c r="O24" s="34"/>
      <c r="P24" s="34"/>
      <c r="Q24" s="34"/>
      <c r="R24" s="32"/>
      <c r="S24" s="32"/>
      <c r="T24" s="35">
        <f t="shared" si="1"/>
        <v>0</v>
      </c>
      <c r="U24" s="30" t="s">
        <v>525</v>
      </c>
      <c r="V24" s="43" t="str">
        <f>IF(T24&gt;N24,"Invalid","OK")</f>
        <v>OK</v>
      </c>
    </row>
    <row r="25" spans="1:22" s="28" customFormat="1" ht="49.5" customHeight="1" thickBot="1" thickTop="1">
      <c r="A25" s="39" t="s">
        <v>524</v>
      </c>
      <c r="B25" s="40" t="s">
        <v>129</v>
      </c>
      <c r="C25" s="27" t="s">
        <v>538</v>
      </c>
      <c r="D25" s="30" t="s">
        <v>19</v>
      </c>
      <c r="E25" s="30"/>
      <c r="F25" s="30" t="s">
        <v>160</v>
      </c>
      <c r="G25" s="30" t="s">
        <v>161</v>
      </c>
      <c r="H25" s="80"/>
      <c r="I25" s="30"/>
      <c r="J25" s="30"/>
      <c r="K25" s="41"/>
      <c r="L25" s="32"/>
      <c r="M25" s="33"/>
      <c r="N25" s="33">
        <f t="shared" si="0"/>
        <v>0</v>
      </c>
      <c r="O25" s="34"/>
      <c r="P25" s="34"/>
      <c r="Q25" s="34"/>
      <c r="R25" s="32">
        <v>63200</v>
      </c>
      <c r="S25" s="32">
        <v>270000</v>
      </c>
      <c r="T25" s="35">
        <f t="shared" si="1"/>
        <v>333200</v>
      </c>
      <c r="U25" s="30" t="s">
        <v>162</v>
      </c>
      <c r="V25" s="43" t="str">
        <f>IF(T25&gt;N25,"Invalid","OK")</f>
        <v>Invalid</v>
      </c>
    </row>
    <row r="26" spans="1:22" s="28" customFormat="1" ht="57" customHeight="1" thickBot="1" thickTop="1">
      <c r="A26" s="39" t="s">
        <v>524</v>
      </c>
      <c r="B26" s="40" t="s">
        <v>129</v>
      </c>
      <c r="C26" s="27" t="s">
        <v>538</v>
      </c>
      <c r="D26" s="30" t="s">
        <v>19</v>
      </c>
      <c r="E26" s="30"/>
      <c r="F26" s="30" t="s">
        <v>163</v>
      </c>
      <c r="G26" s="30" t="s">
        <v>164</v>
      </c>
      <c r="H26" s="80" t="s">
        <v>21</v>
      </c>
      <c r="I26" s="30"/>
      <c r="J26" s="30"/>
      <c r="K26" s="41"/>
      <c r="L26" s="32"/>
      <c r="M26" s="33">
        <v>800000</v>
      </c>
      <c r="N26" s="33">
        <f t="shared" si="0"/>
        <v>800000</v>
      </c>
      <c r="O26" s="34"/>
      <c r="P26" s="34"/>
      <c r="Q26" s="34"/>
      <c r="R26" s="32"/>
      <c r="S26" s="32"/>
      <c r="T26" s="35">
        <f t="shared" si="1"/>
        <v>0</v>
      </c>
      <c r="U26" s="30" t="s">
        <v>165</v>
      </c>
      <c r="V26" s="43" t="str">
        <f>IF(T26&gt;N26,"Invalid","OK")</f>
        <v>OK</v>
      </c>
    </row>
    <row r="27" spans="1:22" s="28" customFormat="1" ht="49.5" customHeight="1" thickBot="1" thickTop="1">
      <c r="A27" s="39" t="s">
        <v>524</v>
      </c>
      <c r="B27" s="40" t="s">
        <v>129</v>
      </c>
      <c r="C27" s="27" t="s">
        <v>538</v>
      </c>
      <c r="D27" s="30" t="s">
        <v>19</v>
      </c>
      <c r="E27" s="30"/>
      <c r="F27" s="52" t="s">
        <v>13</v>
      </c>
      <c r="G27" s="52" t="s">
        <v>345</v>
      </c>
      <c r="H27" s="81"/>
      <c r="I27" s="30"/>
      <c r="J27" s="30"/>
      <c r="K27" s="41"/>
      <c r="L27" s="32"/>
      <c r="M27" s="42"/>
      <c r="N27" s="33">
        <f>SUM(L27:M27)</f>
        <v>0</v>
      </c>
      <c r="O27" s="34"/>
      <c r="P27" s="34"/>
      <c r="Q27" s="34"/>
      <c r="R27" s="32">
        <v>1725000</v>
      </c>
      <c r="S27" s="32"/>
      <c r="T27" s="35">
        <f>SUM(R27:S27)</f>
        <v>1725000</v>
      </c>
      <c r="U27" s="52" t="s">
        <v>346</v>
      </c>
      <c r="V27" s="43" t="str">
        <f>IF(T27&gt;N27,"Invalid","OK")</f>
        <v>Invalid</v>
      </c>
    </row>
    <row r="28" spans="1:22" s="28" customFormat="1" ht="49.5" customHeight="1" thickBot="1" thickTop="1">
      <c r="A28" s="39" t="s">
        <v>524</v>
      </c>
      <c r="B28" s="40" t="s">
        <v>129</v>
      </c>
      <c r="C28" s="27" t="s">
        <v>538</v>
      </c>
      <c r="D28" s="30" t="s">
        <v>19</v>
      </c>
      <c r="E28" s="30"/>
      <c r="F28" s="52" t="s">
        <v>14</v>
      </c>
      <c r="G28" s="52" t="s">
        <v>347</v>
      </c>
      <c r="H28" s="81"/>
      <c r="I28" s="30"/>
      <c r="J28" s="30"/>
      <c r="K28" s="41"/>
      <c r="L28" s="32"/>
      <c r="M28" s="42"/>
      <c r="N28" s="33">
        <f>SUM(L28:M28)</f>
        <v>0</v>
      </c>
      <c r="O28" s="34"/>
      <c r="P28" s="34"/>
      <c r="Q28" s="34"/>
      <c r="R28" s="32">
        <v>250000</v>
      </c>
      <c r="S28" s="32"/>
      <c r="T28" s="35">
        <f>SUM(R28:S28)</f>
        <v>250000</v>
      </c>
      <c r="U28" s="52" t="s">
        <v>346</v>
      </c>
      <c r="V28" s="43" t="str">
        <f>IF(T28&gt;N28,"Invalid","OK")</f>
        <v>Invalid</v>
      </c>
    </row>
    <row r="29" spans="1:22" s="28" customFormat="1" ht="49.5" customHeight="1" thickBot="1" thickTop="1">
      <c r="A29" s="39" t="s">
        <v>524</v>
      </c>
      <c r="B29" s="40" t="s">
        <v>129</v>
      </c>
      <c r="C29" s="27" t="s">
        <v>538</v>
      </c>
      <c r="D29" s="30" t="s">
        <v>20</v>
      </c>
      <c r="E29" s="30"/>
      <c r="F29" s="52" t="s">
        <v>348</v>
      </c>
      <c r="G29" s="52" t="s">
        <v>349</v>
      </c>
      <c r="H29" s="81"/>
      <c r="I29" s="30"/>
      <c r="J29" s="30"/>
      <c r="K29" s="41"/>
      <c r="L29" s="32"/>
      <c r="M29" s="42"/>
      <c r="N29" s="33">
        <f>SUM(L29:M29)</f>
        <v>0</v>
      </c>
      <c r="O29" s="34"/>
      <c r="P29" s="34"/>
      <c r="Q29" s="34"/>
      <c r="R29" s="32"/>
      <c r="S29" s="32">
        <f>6.8*1000000</f>
        <v>6800000</v>
      </c>
      <c r="T29" s="35">
        <f>SUM(R29:S29)</f>
        <v>6800000</v>
      </c>
      <c r="U29" s="52" t="s">
        <v>350</v>
      </c>
      <c r="V29" s="43" t="str">
        <f>IF(T29&gt;N29,"Invalid","OK")</f>
        <v>Invalid</v>
      </c>
    </row>
    <row r="30" spans="1:22" s="28" customFormat="1" ht="49.5" customHeight="1" thickBot="1" thickTop="1">
      <c r="A30" s="39" t="s">
        <v>524</v>
      </c>
      <c r="B30" s="40" t="s">
        <v>129</v>
      </c>
      <c r="C30" s="27" t="s">
        <v>538</v>
      </c>
      <c r="D30" s="30" t="s">
        <v>20</v>
      </c>
      <c r="E30" s="30"/>
      <c r="F30" s="52" t="s">
        <v>348</v>
      </c>
      <c r="G30" s="52" t="s">
        <v>351</v>
      </c>
      <c r="H30" s="58" t="s">
        <v>28</v>
      </c>
      <c r="I30" s="30"/>
      <c r="J30" s="30"/>
      <c r="K30" s="41"/>
      <c r="L30" s="32"/>
      <c r="M30" s="42">
        <f>6.8*1000000</f>
        <v>6800000</v>
      </c>
      <c r="N30" s="33">
        <f>SUM(L30:M30)</f>
        <v>6800000</v>
      </c>
      <c r="O30" s="34"/>
      <c r="P30" s="34"/>
      <c r="Q30" s="34"/>
      <c r="R30" s="32"/>
      <c r="S30" s="32"/>
      <c r="T30" s="35">
        <f>SUM(R30:S30)</f>
        <v>0</v>
      </c>
      <c r="U30" s="52" t="s">
        <v>352</v>
      </c>
      <c r="V30" s="43" t="str">
        <f>IF(T30&gt;N30,"Invalid","OK")</f>
        <v>OK</v>
      </c>
    </row>
    <row r="31" spans="1:22" s="28" customFormat="1" ht="49.5" customHeight="1" thickBot="1" thickTop="1">
      <c r="A31" s="39" t="s">
        <v>524</v>
      </c>
      <c r="B31" s="26" t="s">
        <v>129</v>
      </c>
      <c r="C31" s="27" t="s">
        <v>538</v>
      </c>
      <c r="D31" s="30" t="s">
        <v>20</v>
      </c>
      <c r="E31" s="30"/>
      <c r="F31" s="52" t="s">
        <v>353</v>
      </c>
      <c r="G31" s="52" t="s">
        <v>354</v>
      </c>
      <c r="H31" s="58" t="s">
        <v>24</v>
      </c>
      <c r="I31" s="30"/>
      <c r="J31" s="30"/>
      <c r="K31" s="41"/>
      <c r="L31" s="32"/>
      <c r="M31" s="42">
        <v>43000</v>
      </c>
      <c r="N31" s="33">
        <f>SUM(L31:M31)</f>
        <v>43000</v>
      </c>
      <c r="O31" s="34"/>
      <c r="P31" s="34"/>
      <c r="Q31" s="34"/>
      <c r="R31" s="32"/>
      <c r="S31" s="32"/>
      <c r="T31" s="35">
        <f>SUM(R31:S31)</f>
        <v>0</v>
      </c>
      <c r="U31" s="30"/>
      <c r="V31" s="43" t="str">
        <f>IF(T31&gt;N31,"Invalid","OK")</f>
        <v>OK</v>
      </c>
    </row>
    <row r="32" ht="27" customHeight="1" thickTop="1"/>
    <row r="34" spans="6:7" ht="27" customHeight="1">
      <c r="F34" s="88" t="s">
        <v>565</v>
      </c>
      <c r="G34" s="89" t="s">
        <v>566</v>
      </c>
    </row>
    <row r="83" spans="11:16" ht="27" customHeight="1">
      <c r="K83" s="90" t="s">
        <v>567</v>
      </c>
      <c r="L83" s="91"/>
      <c r="M83" s="6"/>
      <c r="N83" s="5"/>
      <c r="O83"/>
      <c r="P83" s="92"/>
    </row>
    <row r="84" spans="11:16" ht="27" customHeight="1">
      <c r="K84" s="93" t="s">
        <v>568</v>
      </c>
      <c r="L84" s="94"/>
      <c r="M84" s="95"/>
      <c r="N84" s="96"/>
      <c r="O84" s="97"/>
      <c r="P84" s="98"/>
    </row>
    <row r="85" spans="11:16" ht="27" customHeight="1">
      <c r="K85" s="99" t="s">
        <v>569</v>
      </c>
      <c r="L85" s="100"/>
      <c r="M85" s="101"/>
      <c r="N85" s="102"/>
      <c r="O85" s="103"/>
      <c r="P85" s="104"/>
    </row>
    <row r="86" spans="11:16" ht="27" customHeight="1">
      <c r="K86" s="99" t="s">
        <v>570</v>
      </c>
      <c r="L86" s="100"/>
      <c r="M86" s="101"/>
      <c r="N86" s="102"/>
      <c r="O86" s="103"/>
      <c r="P86" s="104"/>
    </row>
    <row r="87" spans="11:16" ht="27" customHeight="1">
      <c r="K87" s="109" t="s">
        <v>571</v>
      </c>
      <c r="L87" s="110"/>
      <c r="M87" s="101"/>
      <c r="N87" s="102"/>
      <c r="O87" s="103"/>
      <c r="P87" s="104"/>
    </row>
    <row r="88" spans="11:16" ht="27" customHeight="1">
      <c r="K88" s="111" t="s">
        <v>572</v>
      </c>
      <c r="L88" s="112"/>
      <c r="M88" s="105"/>
      <c r="N88" s="106"/>
      <c r="O88" s="107"/>
      <c r="P88" s="108"/>
    </row>
  </sheetData>
  <sheetProtection/>
  <mergeCells count="16">
    <mergeCell ref="O7:Q7"/>
    <mergeCell ref="U7:U8"/>
    <mergeCell ref="F3:Q3"/>
    <mergeCell ref="M5:P5"/>
    <mergeCell ref="H7:H8"/>
    <mergeCell ref="I7:I8"/>
    <mergeCell ref="J7:J8"/>
    <mergeCell ref="K87:L87"/>
    <mergeCell ref="K88:L88"/>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3" r:id="rId2"/>
  <rowBreaks count="1" manualBreakCount="1">
    <brk id="27" max="20" man="1"/>
  </rowBreaks>
  <drawing r:id="rId1"/>
</worksheet>
</file>

<file path=xl/worksheets/sheet6.xml><?xml version="1.0" encoding="utf-8"?>
<worksheet xmlns="http://schemas.openxmlformats.org/spreadsheetml/2006/main" xmlns:r="http://schemas.openxmlformats.org/officeDocument/2006/relationships">
  <dimension ref="A1:V55"/>
  <sheetViews>
    <sheetView view="pageBreakPreview" zoomScale="80" zoomScaleNormal="85" zoomScaleSheetLayoutView="80" zoomScalePageLayoutView="0" workbookViewId="0" topLeftCell="D28">
      <selection activeCell="D4" sqref="D4"/>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33" customHeight="1" thickBot="1"/>
    <row r="3" spans="6:21" ht="39"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547</v>
      </c>
      <c r="G5" s="14" t="s">
        <v>160</v>
      </c>
      <c r="L5" s="16" t="s">
        <v>6</v>
      </c>
      <c r="M5" s="124" t="s">
        <v>26</v>
      </c>
      <c r="N5" s="124"/>
      <c r="O5" s="124"/>
      <c r="P5" s="125"/>
      <c r="Q5" s="19"/>
    </row>
    <row r="6" spans="7:20" ht="23.25"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49.5" customHeight="1" thickBot="1" thickTop="1">
      <c r="A9" s="39" t="s">
        <v>524</v>
      </c>
      <c r="B9" s="26" t="s">
        <v>26</v>
      </c>
      <c r="C9" s="27" t="s">
        <v>538</v>
      </c>
      <c r="D9" s="30" t="s">
        <v>19</v>
      </c>
      <c r="E9" s="30"/>
      <c r="F9" s="30" t="s">
        <v>38</v>
      </c>
      <c r="G9" s="30" t="s">
        <v>180</v>
      </c>
      <c r="H9" s="30"/>
      <c r="I9" s="30" t="s">
        <v>181</v>
      </c>
      <c r="J9" s="30"/>
      <c r="K9" s="41"/>
      <c r="L9" s="32"/>
      <c r="M9" s="33">
        <v>69400</v>
      </c>
      <c r="N9" s="33">
        <f aca="true" t="shared" si="0" ref="N9:N27">SUM(L9:M9)</f>
        <v>69400</v>
      </c>
      <c r="O9" s="34"/>
      <c r="P9" s="34"/>
      <c r="Q9" s="34"/>
      <c r="R9" s="36"/>
      <c r="S9" s="53">
        <v>69400</v>
      </c>
      <c r="T9" s="35">
        <f aca="true" t="shared" si="1" ref="T9:T27">SUM(R9:S9)</f>
        <v>69400</v>
      </c>
      <c r="U9" s="29" t="s">
        <v>182</v>
      </c>
      <c r="V9" s="43" t="str">
        <f aca="true" t="shared" si="2" ref="V9:V27">IF(T9&gt;N9,"Invalid","OK")</f>
        <v>OK</v>
      </c>
    </row>
    <row r="10" spans="1:22" s="28" customFormat="1" ht="49.5" customHeight="1" thickBot="1" thickTop="1">
      <c r="A10" s="39" t="s">
        <v>524</v>
      </c>
      <c r="B10" s="26" t="s">
        <v>26</v>
      </c>
      <c r="C10" s="27" t="s">
        <v>538</v>
      </c>
      <c r="D10" s="30" t="s">
        <v>19</v>
      </c>
      <c r="E10" s="30"/>
      <c r="F10" s="30" t="s">
        <v>38</v>
      </c>
      <c r="G10" s="30" t="s">
        <v>183</v>
      </c>
      <c r="H10" s="30"/>
      <c r="I10" s="30" t="s">
        <v>181</v>
      </c>
      <c r="J10" s="30"/>
      <c r="K10" s="41"/>
      <c r="L10" s="32"/>
      <c r="M10" s="33">
        <v>101316.04</v>
      </c>
      <c r="N10" s="33">
        <f t="shared" si="0"/>
        <v>101316.04</v>
      </c>
      <c r="O10" s="34"/>
      <c r="P10" s="34"/>
      <c r="Q10" s="34"/>
      <c r="R10" s="36"/>
      <c r="S10" s="53">
        <v>101316.04</v>
      </c>
      <c r="T10" s="35">
        <f t="shared" si="1"/>
        <v>101316.04</v>
      </c>
      <c r="U10" s="29" t="s">
        <v>184</v>
      </c>
      <c r="V10" s="43" t="str">
        <f t="shared" si="2"/>
        <v>OK</v>
      </c>
    </row>
    <row r="11" spans="1:22" s="28" customFormat="1" ht="49.5" customHeight="1" thickBot="1" thickTop="1">
      <c r="A11" s="39" t="s">
        <v>524</v>
      </c>
      <c r="B11" s="26" t="s">
        <v>26</v>
      </c>
      <c r="C11" s="27" t="s">
        <v>538</v>
      </c>
      <c r="D11" s="30" t="s">
        <v>19</v>
      </c>
      <c r="E11" s="30"/>
      <c r="F11" s="30" t="s">
        <v>38</v>
      </c>
      <c r="G11" s="30" t="s">
        <v>185</v>
      </c>
      <c r="H11" s="30"/>
      <c r="I11" s="30" t="s">
        <v>181</v>
      </c>
      <c r="J11" s="30"/>
      <c r="K11" s="41"/>
      <c r="L11" s="32"/>
      <c r="M11" s="33">
        <v>70000</v>
      </c>
      <c r="N11" s="33">
        <f t="shared" si="0"/>
        <v>70000</v>
      </c>
      <c r="O11" s="34"/>
      <c r="P11" s="34"/>
      <c r="Q11" s="34"/>
      <c r="R11" s="36"/>
      <c r="S11" s="53">
        <v>70000</v>
      </c>
      <c r="T11" s="35">
        <f t="shared" si="1"/>
        <v>70000</v>
      </c>
      <c r="U11" s="29" t="s">
        <v>186</v>
      </c>
      <c r="V11" s="43" t="str">
        <f t="shared" si="2"/>
        <v>OK</v>
      </c>
    </row>
    <row r="12" spans="1:22" s="28" customFormat="1" ht="49.5" customHeight="1" thickBot="1" thickTop="1">
      <c r="A12" s="39" t="s">
        <v>524</v>
      </c>
      <c r="B12" s="26" t="s">
        <v>26</v>
      </c>
      <c r="C12" s="27" t="s">
        <v>538</v>
      </c>
      <c r="D12" s="30" t="s">
        <v>19</v>
      </c>
      <c r="E12" s="30"/>
      <c r="F12" s="30" t="s">
        <v>38</v>
      </c>
      <c r="G12" s="30" t="s">
        <v>187</v>
      </c>
      <c r="H12" s="30"/>
      <c r="I12" s="30" t="s">
        <v>181</v>
      </c>
      <c r="J12" s="30"/>
      <c r="K12" s="41"/>
      <c r="L12" s="32"/>
      <c r="M12" s="33">
        <v>100000</v>
      </c>
      <c r="N12" s="33">
        <f t="shared" si="0"/>
        <v>100000</v>
      </c>
      <c r="O12" s="34"/>
      <c r="P12" s="34"/>
      <c r="Q12" s="34"/>
      <c r="R12" s="36"/>
      <c r="S12" s="53">
        <v>100000</v>
      </c>
      <c r="T12" s="35">
        <f t="shared" si="1"/>
        <v>100000</v>
      </c>
      <c r="U12" s="29" t="s">
        <v>188</v>
      </c>
      <c r="V12" s="43" t="str">
        <f t="shared" si="2"/>
        <v>OK</v>
      </c>
    </row>
    <row r="13" spans="1:22" s="28" customFormat="1" ht="49.5" customHeight="1" thickBot="1" thickTop="1">
      <c r="A13" s="39" t="s">
        <v>524</v>
      </c>
      <c r="B13" s="26" t="s">
        <v>26</v>
      </c>
      <c r="C13" s="27" t="s">
        <v>538</v>
      </c>
      <c r="D13" s="30" t="s">
        <v>19</v>
      </c>
      <c r="E13" s="30"/>
      <c r="F13" s="30" t="s">
        <v>38</v>
      </c>
      <c r="G13" s="30" t="s">
        <v>189</v>
      </c>
      <c r="H13" s="30"/>
      <c r="I13" s="30" t="s">
        <v>181</v>
      </c>
      <c r="J13" s="30"/>
      <c r="K13" s="41"/>
      <c r="L13" s="32"/>
      <c r="M13" s="33">
        <v>245000</v>
      </c>
      <c r="N13" s="33">
        <f t="shared" si="0"/>
        <v>245000</v>
      </c>
      <c r="O13" s="34"/>
      <c r="P13" s="34"/>
      <c r="Q13" s="34"/>
      <c r="R13" s="36"/>
      <c r="S13" s="53">
        <v>245000</v>
      </c>
      <c r="T13" s="35">
        <f t="shared" si="1"/>
        <v>245000</v>
      </c>
      <c r="U13" s="29" t="s">
        <v>190</v>
      </c>
      <c r="V13" s="43" t="str">
        <f t="shared" si="2"/>
        <v>OK</v>
      </c>
    </row>
    <row r="14" spans="1:22" s="28" customFormat="1" ht="49.5" customHeight="1" thickBot="1" thickTop="1">
      <c r="A14" s="39" t="s">
        <v>524</v>
      </c>
      <c r="B14" s="26" t="s">
        <v>26</v>
      </c>
      <c r="C14" s="27" t="s">
        <v>538</v>
      </c>
      <c r="D14" s="30" t="s">
        <v>19</v>
      </c>
      <c r="E14" s="30"/>
      <c r="F14" s="30" t="s">
        <v>38</v>
      </c>
      <c r="G14" s="30" t="s">
        <v>191</v>
      </c>
      <c r="H14" s="30"/>
      <c r="I14" s="30" t="s">
        <v>181</v>
      </c>
      <c r="J14" s="30"/>
      <c r="K14" s="41"/>
      <c r="L14" s="32"/>
      <c r="M14" s="33">
        <v>200000</v>
      </c>
      <c r="N14" s="33">
        <f t="shared" si="0"/>
        <v>200000</v>
      </c>
      <c r="O14" s="34"/>
      <c r="P14" s="34"/>
      <c r="Q14" s="34"/>
      <c r="R14" s="36"/>
      <c r="S14" s="53">
        <v>200000</v>
      </c>
      <c r="T14" s="35">
        <f t="shared" si="1"/>
        <v>200000</v>
      </c>
      <c r="U14" s="29" t="s">
        <v>192</v>
      </c>
      <c r="V14" s="43" t="str">
        <f t="shared" si="2"/>
        <v>OK</v>
      </c>
    </row>
    <row r="15" spans="1:22" s="28" customFormat="1" ht="49.5" customHeight="1" thickBot="1" thickTop="1">
      <c r="A15" s="39" t="s">
        <v>524</v>
      </c>
      <c r="B15" s="26" t="s">
        <v>26</v>
      </c>
      <c r="C15" s="27" t="s">
        <v>538</v>
      </c>
      <c r="D15" s="30" t="s">
        <v>19</v>
      </c>
      <c r="E15" s="30"/>
      <c r="F15" s="30" t="s">
        <v>38</v>
      </c>
      <c r="G15" s="30" t="s">
        <v>193</v>
      </c>
      <c r="H15" s="30"/>
      <c r="I15" s="30" t="s">
        <v>181</v>
      </c>
      <c r="J15" s="30"/>
      <c r="K15" s="41"/>
      <c r="L15" s="32"/>
      <c r="M15" s="33">
        <v>546572</v>
      </c>
      <c r="N15" s="33">
        <f t="shared" si="0"/>
        <v>546572</v>
      </c>
      <c r="O15" s="34"/>
      <c r="P15" s="34"/>
      <c r="Q15" s="34"/>
      <c r="R15" s="32"/>
      <c r="S15" s="53">
        <v>946572</v>
      </c>
      <c r="T15" s="35">
        <f t="shared" si="1"/>
        <v>946572</v>
      </c>
      <c r="U15" s="29" t="s">
        <v>194</v>
      </c>
      <c r="V15" s="43" t="str">
        <f t="shared" si="2"/>
        <v>Invalid</v>
      </c>
    </row>
    <row r="16" spans="1:22" s="28" customFormat="1" ht="49.5" customHeight="1" thickBot="1" thickTop="1">
      <c r="A16" s="39" t="s">
        <v>524</v>
      </c>
      <c r="B16" s="26" t="s">
        <v>26</v>
      </c>
      <c r="C16" s="27" t="s">
        <v>538</v>
      </c>
      <c r="D16" s="30" t="s">
        <v>19</v>
      </c>
      <c r="E16" s="30"/>
      <c r="F16" s="30" t="s">
        <v>38</v>
      </c>
      <c r="G16" s="30" t="s">
        <v>195</v>
      </c>
      <c r="H16" s="30"/>
      <c r="I16" s="30" t="s">
        <v>181</v>
      </c>
      <c r="J16" s="30"/>
      <c r="K16" s="41"/>
      <c r="L16" s="32"/>
      <c r="M16" s="33">
        <v>840000</v>
      </c>
      <c r="N16" s="33">
        <f t="shared" si="0"/>
        <v>840000</v>
      </c>
      <c r="O16" s="34"/>
      <c r="P16" s="34"/>
      <c r="Q16" s="34"/>
      <c r="R16" s="32"/>
      <c r="S16" s="53">
        <v>840000</v>
      </c>
      <c r="T16" s="35">
        <f t="shared" si="1"/>
        <v>840000</v>
      </c>
      <c r="U16" s="29" t="s">
        <v>196</v>
      </c>
      <c r="V16" s="43" t="str">
        <f t="shared" si="2"/>
        <v>OK</v>
      </c>
    </row>
    <row r="17" spans="1:22" s="28" customFormat="1" ht="49.5" customHeight="1" thickBot="1" thickTop="1">
      <c r="A17" s="39" t="s">
        <v>524</v>
      </c>
      <c r="B17" s="26" t="s">
        <v>26</v>
      </c>
      <c r="C17" s="27" t="s">
        <v>538</v>
      </c>
      <c r="D17" s="30" t="s">
        <v>19</v>
      </c>
      <c r="E17" s="30"/>
      <c r="F17" s="30" t="s">
        <v>38</v>
      </c>
      <c r="G17" s="30" t="s">
        <v>556</v>
      </c>
      <c r="H17" s="30"/>
      <c r="I17" s="30" t="s">
        <v>181</v>
      </c>
      <c r="J17" s="30"/>
      <c r="K17" s="41"/>
      <c r="L17" s="32"/>
      <c r="M17" s="33">
        <v>600000</v>
      </c>
      <c r="N17" s="33">
        <f t="shared" si="0"/>
        <v>600000</v>
      </c>
      <c r="O17" s="34"/>
      <c r="P17" s="34"/>
      <c r="Q17" s="34"/>
      <c r="R17" s="32"/>
      <c r="S17" s="53">
        <v>600000</v>
      </c>
      <c r="T17" s="35">
        <f t="shared" si="1"/>
        <v>600000</v>
      </c>
      <c r="U17" s="29" t="s">
        <v>197</v>
      </c>
      <c r="V17" s="43" t="str">
        <f t="shared" si="2"/>
        <v>OK</v>
      </c>
    </row>
    <row r="18" spans="1:22" s="28" customFormat="1" ht="49.5" customHeight="1" thickBot="1" thickTop="1">
      <c r="A18" s="39" t="s">
        <v>524</v>
      </c>
      <c r="B18" s="26" t="s">
        <v>26</v>
      </c>
      <c r="C18" s="27" t="s">
        <v>538</v>
      </c>
      <c r="D18" s="30" t="s">
        <v>19</v>
      </c>
      <c r="E18" s="30"/>
      <c r="F18" s="30" t="s">
        <v>38</v>
      </c>
      <c r="G18" s="30" t="s">
        <v>557</v>
      </c>
      <c r="H18" s="30"/>
      <c r="I18" s="30" t="s">
        <v>181</v>
      </c>
      <c r="J18" s="30"/>
      <c r="K18" s="41"/>
      <c r="L18" s="32"/>
      <c r="M18" s="33">
        <v>450000</v>
      </c>
      <c r="N18" s="33">
        <f t="shared" si="0"/>
        <v>450000</v>
      </c>
      <c r="O18" s="34"/>
      <c r="P18" s="34"/>
      <c r="Q18" s="34"/>
      <c r="R18" s="32"/>
      <c r="S18" s="53">
        <v>450000</v>
      </c>
      <c r="T18" s="35">
        <f t="shared" si="1"/>
        <v>450000</v>
      </c>
      <c r="U18" s="29" t="s">
        <v>198</v>
      </c>
      <c r="V18" s="43" t="str">
        <f t="shared" si="2"/>
        <v>OK</v>
      </c>
    </row>
    <row r="19" spans="1:22" s="28" customFormat="1" ht="49.5" customHeight="1" thickBot="1" thickTop="1">
      <c r="A19" s="39" t="s">
        <v>524</v>
      </c>
      <c r="B19" s="26" t="s">
        <v>26</v>
      </c>
      <c r="C19" s="27" t="s">
        <v>538</v>
      </c>
      <c r="D19" s="30" t="s">
        <v>19</v>
      </c>
      <c r="E19" s="30"/>
      <c r="F19" s="30" t="s">
        <v>38</v>
      </c>
      <c r="G19" s="30" t="s">
        <v>199</v>
      </c>
      <c r="H19" s="30"/>
      <c r="I19" s="30" t="s">
        <v>181</v>
      </c>
      <c r="J19" s="30"/>
      <c r="K19" s="41"/>
      <c r="L19" s="32"/>
      <c r="M19" s="33">
        <v>900000</v>
      </c>
      <c r="N19" s="33">
        <f t="shared" si="0"/>
        <v>900000</v>
      </c>
      <c r="O19" s="34"/>
      <c r="P19" s="34"/>
      <c r="Q19" s="34"/>
      <c r="R19" s="32"/>
      <c r="S19" s="53">
        <v>900000</v>
      </c>
      <c r="T19" s="35">
        <f t="shared" si="1"/>
        <v>900000</v>
      </c>
      <c r="U19" s="29" t="s">
        <v>200</v>
      </c>
      <c r="V19" s="43" t="str">
        <f t="shared" si="2"/>
        <v>OK</v>
      </c>
    </row>
    <row r="20" spans="1:22" s="28" customFormat="1" ht="74.25" customHeight="1" thickBot="1" thickTop="1">
      <c r="A20" s="39" t="s">
        <v>524</v>
      </c>
      <c r="B20" s="26" t="s">
        <v>26</v>
      </c>
      <c r="C20" s="27" t="s">
        <v>538</v>
      </c>
      <c r="D20" s="30" t="s">
        <v>19</v>
      </c>
      <c r="E20" s="30"/>
      <c r="F20" s="30" t="s">
        <v>38</v>
      </c>
      <c r="G20" s="30" t="s">
        <v>201</v>
      </c>
      <c r="H20" s="30"/>
      <c r="I20" s="30" t="s">
        <v>181</v>
      </c>
      <c r="J20" s="30"/>
      <c r="K20" s="41"/>
      <c r="L20" s="32"/>
      <c r="M20" s="33">
        <v>628750</v>
      </c>
      <c r="N20" s="33">
        <f t="shared" si="0"/>
        <v>628750</v>
      </c>
      <c r="O20" s="34"/>
      <c r="P20" s="34"/>
      <c r="Q20" s="34"/>
      <c r="R20" s="32"/>
      <c r="S20" s="53">
        <v>628750</v>
      </c>
      <c r="T20" s="35">
        <f t="shared" si="1"/>
        <v>628750</v>
      </c>
      <c r="U20" s="29" t="s">
        <v>202</v>
      </c>
      <c r="V20" s="43" t="str">
        <f t="shared" si="2"/>
        <v>OK</v>
      </c>
    </row>
    <row r="21" spans="1:22" s="28" customFormat="1" ht="49.5" customHeight="1" thickBot="1" thickTop="1">
      <c r="A21" s="39" t="s">
        <v>524</v>
      </c>
      <c r="B21" s="26" t="s">
        <v>26</v>
      </c>
      <c r="C21" s="27" t="s">
        <v>538</v>
      </c>
      <c r="D21" s="30" t="s">
        <v>19</v>
      </c>
      <c r="E21" s="30"/>
      <c r="F21" s="30" t="s">
        <v>38</v>
      </c>
      <c r="G21" s="30" t="s">
        <v>203</v>
      </c>
      <c r="H21" s="30"/>
      <c r="I21" s="30" t="s">
        <v>181</v>
      </c>
      <c r="J21" s="30"/>
      <c r="K21" s="41"/>
      <c r="L21" s="32"/>
      <c r="M21" s="33">
        <v>1045000</v>
      </c>
      <c r="N21" s="33">
        <f t="shared" si="0"/>
        <v>1045000</v>
      </c>
      <c r="O21" s="34"/>
      <c r="P21" s="34"/>
      <c r="Q21" s="34"/>
      <c r="R21" s="32"/>
      <c r="S21" s="53">
        <v>1045000</v>
      </c>
      <c r="T21" s="35">
        <f t="shared" si="1"/>
        <v>1045000</v>
      </c>
      <c r="U21" s="29" t="s">
        <v>204</v>
      </c>
      <c r="V21" s="43" t="str">
        <f t="shared" si="2"/>
        <v>OK</v>
      </c>
    </row>
    <row r="22" spans="1:22" s="28" customFormat="1" ht="49.5" customHeight="1" thickBot="1" thickTop="1">
      <c r="A22" s="39" t="s">
        <v>524</v>
      </c>
      <c r="B22" s="26" t="s">
        <v>26</v>
      </c>
      <c r="C22" s="27" t="s">
        <v>538</v>
      </c>
      <c r="D22" s="30" t="s">
        <v>19</v>
      </c>
      <c r="E22" s="30"/>
      <c r="F22" s="30" t="s">
        <v>38</v>
      </c>
      <c r="G22" s="30" t="s">
        <v>205</v>
      </c>
      <c r="H22" s="30"/>
      <c r="I22" s="30" t="s">
        <v>181</v>
      </c>
      <c r="J22" s="30"/>
      <c r="K22" s="41"/>
      <c r="L22" s="32"/>
      <c r="M22" s="33">
        <v>840000</v>
      </c>
      <c r="N22" s="33">
        <f t="shared" si="0"/>
        <v>840000</v>
      </c>
      <c r="O22" s="34"/>
      <c r="P22" s="34"/>
      <c r="Q22" s="34"/>
      <c r="R22" s="32"/>
      <c r="S22" s="53">
        <v>840000</v>
      </c>
      <c r="T22" s="35">
        <f t="shared" si="1"/>
        <v>840000</v>
      </c>
      <c r="U22" s="29" t="s">
        <v>206</v>
      </c>
      <c r="V22" s="43" t="str">
        <f t="shared" si="2"/>
        <v>OK</v>
      </c>
    </row>
    <row r="23" spans="1:22" s="28" customFormat="1" ht="49.5" customHeight="1" thickBot="1" thickTop="1">
      <c r="A23" s="39" t="s">
        <v>524</v>
      </c>
      <c r="B23" s="26" t="s">
        <v>26</v>
      </c>
      <c r="C23" s="27" t="s">
        <v>538</v>
      </c>
      <c r="D23" s="30" t="s">
        <v>19</v>
      </c>
      <c r="E23" s="30"/>
      <c r="F23" s="30" t="s">
        <v>38</v>
      </c>
      <c r="G23" s="30" t="s">
        <v>207</v>
      </c>
      <c r="H23" s="30"/>
      <c r="I23" s="30" t="s">
        <v>181</v>
      </c>
      <c r="J23" s="30"/>
      <c r="K23" s="41"/>
      <c r="L23" s="32"/>
      <c r="M23" s="33">
        <v>395000</v>
      </c>
      <c r="N23" s="33">
        <f t="shared" si="0"/>
        <v>395000</v>
      </c>
      <c r="O23" s="34"/>
      <c r="P23" s="34"/>
      <c r="Q23" s="34"/>
      <c r="R23" s="32"/>
      <c r="S23" s="53">
        <v>395000</v>
      </c>
      <c r="T23" s="35">
        <f t="shared" si="1"/>
        <v>395000</v>
      </c>
      <c r="U23" s="29" t="s">
        <v>208</v>
      </c>
      <c r="V23" s="43" t="str">
        <f t="shared" si="2"/>
        <v>OK</v>
      </c>
    </row>
    <row r="24" spans="1:22" s="28" customFormat="1" ht="39.75" customHeight="1" thickBot="1" thickTop="1">
      <c r="A24" s="39" t="s">
        <v>524</v>
      </c>
      <c r="B24" s="26" t="s">
        <v>26</v>
      </c>
      <c r="C24" s="27" t="s">
        <v>538</v>
      </c>
      <c r="D24" s="30" t="s">
        <v>19</v>
      </c>
      <c r="E24" s="30"/>
      <c r="F24" s="52" t="s">
        <v>67</v>
      </c>
      <c r="G24" s="52" t="s">
        <v>211</v>
      </c>
      <c r="H24" s="52" t="s">
        <v>21</v>
      </c>
      <c r="I24" s="30"/>
      <c r="J24" s="30"/>
      <c r="K24" s="41"/>
      <c r="L24" s="32"/>
      <c r="M24" s="33"/>
      <c r="N24" s="33">
        <f>SUM(L24:M24)</f>
        <v>0</v>
      </c>
      <c r="O24" s="34"/>
      <c r="P24" s="34"/>
      <c r="Q24" s="34"/>
      <c r="R24" s="32">
        <v>225000</v>
      </c>
      <c r="S24" s="32">
        <v>375000</v>
      </c>
      <c r="T24" s="35">
        <f>SUM(R24:S24)</f>
        <v>600000</v>
      </c>
      <c r="U24" s="52" t="s">
        <v>212</v>
      </c>
      <c r="V24" s="43" t="str">
        <f>IF(T24&gt;N24,"Invalid","OK")</f>
        <v>Invalid</v>
      </c>
    </row>
    <row r="25" spans="1:22" s="28" customFormat="1" ht="39.75" customHeight="1" thickBot="1" thickTop="1">
      <c r="A25" s="39" t="s">
        <v>524</v>
      </c>
      <c r="B25" s="26" t="s">
        <v>26</v>
      </c>
      <c r="C25" s="27" t="s">
        <v>538</v>
      </c>
      <c r="D25" s="30" t="s">
        <v>20</v>
      </c>
      <c r="E25" s="30"/>
      <c r="F25" s="52" t="s">
        <v>11</v>
      </c>
      <c r="G25" s="52" t="s">
        <v>209</v>
      </c>
      <c r="H25" s="52" t="s">
        <v>24</v>
      </c>
      <c r="I25" s="30"/>
      <c r="J25" s="30"/>
      <c r="K25" s="41"/>
      <c r="L25" s="32"/>
      <c r="M25" s="33"/>
      <c r="N25" s="33">
        <f t="shared" si="0"/>
        <v>0</v>
      </c>
      <c r="O25" s="34"/>
      <c r="P25" s="34"/>
      <c r="Q25" s="34"/>
      <c r="R25" s="32">
        <v>500000</v>
      </c>
      <c r="S25" s="32">
        <v>3510000</v>
      </c>
      <c r="T25" s="35">
        <f t="shared" si="1"/>
        <v>4010000</v>
      </c>
      <c r="U25" s="29" t="s">
        <v>210</v>
      </c>
      <c r="V25" s="43" t="str">
        <f t="shared" si="2"/>
        <v>Invalid</v>
      </c>
    </row>
    <row r="26" spans="1:22" s="28" customFormat="1" ht="39.75" customHeight="1" thickBot="1" thickTop="1">
      <c r="A26" s="39" t="s">
        <v>524</v>
      </c>
      <c r="B26" s="26" t="s">
        <v>26</v>
      </c>
      <c r="C26" s="27" t="s">
        <v>538</v>
      </c>
      <c r="D26" s="30" t="s">
        <v>20</v>
      </c>
      <c r="E26" s="30"/>
      <c r="F26" s="30" t="s">
        <v>11</v>
      </c>
      <c r="G26" s="30" t="s">
        <v>213</v>
      </c>
      <c r="H26" s="30" t="s">
        <v>531</v>
      </c>
      <c r="I26" s="30"/>
      <c r="J26" s="30"/>
      <c r="K26" s="41"/>
      <c r="L26" s="32"/>
      <c r="M26" s="33"/>
      <c r="N26" s="33">
        <f t="shared" si="0"/>
        <v>0</v>
      </c>
      <c r="O26" s="34"/>
      <c r="P26" s="34"/>
      <c r="Q26" s="34"/>
      <c r="R26" s="32">
        <v>3500000</v>
      </c>
      <c r="S26" s="36"/>
      <c r="T26" s="35">
        <f t="shared" si="1"/>
        <v>3500000</v>
      </c>
      <c r="U26" s="30" t="s">
        <v>214</v>
      </c>
      <c r="V26" s="43" t="str">
        <f t="shared" si="2"/>
        <v>Invalid</v>
      </c>
    </row>
    <row r="27" spans="1:22" s="28" customFormat="1" ht="39.75" customHeight="1" thickBot="1" thickTop="1">
      <c r="A27" s="39" t="s">
        <v>524</v>
      </c>
      <c r="B27" s="26" t="s">
        <v>26</v>
      </c>
      <c r="C27" s="27" t="s">
        <v>538</v>
      </c>
      <c r="D27" s="30" t="s">
        <v>20</v>
      </c>
      <c r="E27" s="30"/>
      <c r="F27" s="30" t="s">
        <v>11</v>
      </c>
      <c r="G27" s="30"/>
      <c r="H27" s="30" t="s">
        <v>24</v>
      </c>
      <c r="I27" s="30"/>
      <c r="J27" s="30"/>
      <c r="K27" s="41"/>
      <c r="L27" s="32"/>
      <c r="M27" s="33"/>
      <c r="N27" s="33">
        <f t="shared" si="0"/>
        <v>0</v>
      </c>
      <c r="O27" s="34"/>
      <c r="P27" s="34"/>
      <c r="Q27" s="34"/>
      <c r="R27" s="32">
        <v>600000</v>
      </c>
      <c r="S27" s="32">
        <v>200000</v>
      </c>
      <c r="T27" s="35">
        <f t="shared" si="1"/>
        <v>800000</v>
      </c>
      <c r="U27" s="29" t="s">
        <v>215</v>
      </c>
      <c r="V27" s="43" t="str">
        <f t="shared" si="2"/>
        <v>Invalid</v>
      </c>
    </row>
    <row r="28" spans="1:22" s="28" customFormat="1" ht="49.5" customHeight="1" thickBot="1" thickTop="1">
      <c r="A28" s="39" t="s">
        <v>524</v>
      </c>
      <c r="B28" s="26" t="s">
        <v>26</v>
      </c>
      <c r="C28" s="27" t="s">
        <v>538</v>
      </c>
      <c r="D28" s="30" t="s">
        <v>25</v>
      </c>
      <c r="E28" s="30"/>
      <c r="F28" s="30" t="s">
        <v>515</v>
      </c>
      <c r="G28" s="30" t="s">
        <v>516</v>
      </c>
      <c r="H28" s="30" t="s">
        <v>21</v>
      </c>
      <c r="I28" s="30"/>
      <c r="J28" s="30"/>
      <c r="K28" s="41"/>
      <c r="L28" s="32"/>
      <c r="M28" s="42"/>
      <c r="N28" s="33">
        <f>SUM(L28:M28)</f>
        <v>0</v>
      </c>
      <c r="O28" s="34"/>
      <c r="P28" s="34"/>
      <c r="Q28" s="34"/>
      <c r="R28" s="32">
        <v>25000</v>
      </c>
      <c r="S28" s="32"/>
      <c r="T28" s="35">
        <f>SUM(R28:S28)</f>
        <v>25000</v>
      </c>
      <c r="U28" s="52" t="s">
        <v>517</v>
      </c>
      <c r="V28" s="43" t="str">
        <f>IF(T28&gt;N28,"Invalid","OK")</f>
        <v>Invalid</v>
      </c>
    </row>
    <row r="29" spans="6:7" ht="31.5" customHeight="1" thickTop="1">
      <c r="F29" s="88" t="s">
        <v>565</v>
      </c>
      <c r="G29" s="89" t="s">
        <v>566</v>
      </c>
    </row>
    <row r="50" spans="11:16" ht="27" customHeight="1">
      <c r="K50" s="90" t="s">
        <v>567</v>
      </c>
      <c r="L50" s="91"/>
      <c r="M50" s="6"/>
      <c r="N50" s="5"/>
      <c r="O50"/>
      <c r="P50" s="92"/>
    </row>
    <row r="51" spans="11:16" ht="27" customHeight="1">
      <c r="K51" s="93" t="s">
        <v>568</v>
      </c>
      <c r="L51" s="94"/>
      <c r="M51" s="95"/>
      <c r="N51" s="96"/>
      <c r="O51" s="97"/>
      <c r="P51" s="98"/>
    </row>
    <row r="52" spans="11:16" ht="27" customHeight="1">
      <c r="K52" s="99" t="s">
        <v>569</v>
      </c>
      <c r="L52" s="100"/>
      <c r="M52" s="101"/>
      <c r="N52" s="102"/>
      <c r="O52" s="103"/>
      <c r="P52" s="104"/>
    </row>
    <row r="53" spans="11:16" ht="27" customHeight="1">
      <c r="K53" s="99" t="s">
        <v>570</v>
      </c>
      <c r="L53" s="100"/>
      <c r="M53" s="101"/>
      <c r="N53" s="102"/>
      <c r="O53" s="103"/>
      <c r="P53" s="104"/>
    </row>
    <row r="54" spans="11:16" ht="27" customHeight="1">
      <c r="K54" s="109" t="s">
        <v>571</v>
      </c>
      <c r="L54" s="110"/>
      <c r="M54" s="101"/>
      <c r="N54" s="102"/>
      <c r="O54" s="103"/>
      <c r="P54" s="104"/>
    </row>
    <row r="55" spans="11:16" ht="27" customHeight="1">
      <c r="K55" s="111" t="s">
        <v>572</v>
      </c>
      <c r="L55" s="112"/>
      <c r="M55" s="105"/>
      <c r="N55" s="106"/>
      <c r="O55" s="107"/>
      <c r="P55" s="108"/>
    </row>
  </sheetData>
  <sheetProtection/>
  <mergeCells count="16">
    <mergeCell ref="O7:Q7"/>
    <mergeCell ref="U7:U8"/>
    <mergeCell ref="F3:Q3"/>
    <mergeCell ref="M5:P5"/>
    <mergeCell ref="H7:H8"/>
    <mergeCell ref="I7:I8"/>
    <mergeCell ref="J7:J8"/>
    <mergeCell ref="K54:L54"/>
    <mergeCell ref="K55:L55"/>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drawing r:id="rId1"/>
</worksheet>
</file>

<file path=xl/worksheets/sheet7.xml><?xml version="1.0" encoding="utf-8"?>
<worksheet xmlns="http://schemas.openxmlformats.org/spreadsheetml/2006/main" xmlns:r="http://schemas.openxmlformats.org/officeDocument/2006/relationships">
  <dimension ref="A1:V99"/>
  <sheetViews>
    <sheetView tabSelected="1" view="pageBreakPreview" zoomScale="80" zoomScaleNormal="85" zoomScaleSheetLayoutView="80" zoomScalePageLayoutView="0" workbookViewId="0" topLeftCell="D1">
      <selection activeCell="F1" sqref="F1"/>
    </sheetView>
  </sheetViews>
  <sheetFormatPr defaultColWidth="9.140625" defaultRowHeight="27" customHeight="1"/>
  <cols>
    <col min="1" max="1" width="11.421875" style="3" hidden="1" customWidth="1"/>
    <col min="2" max="2" width="14.8515625" style="3" hidden="1" customWidth="1"/>
    <col min="3" max="3" width="4.7109375" style="3" hidden="1" customWidth="1"/>
    <col min="4" max="4" width="14.57421875" style="3" customWidth="1"/>
    <col min="5" max="5" width="12.421875" style="3" hidden="1" customWidth="1"/>
    <col min="6" max="6" width="33.140625" style="3" customWidth="1"/>
    <col min="7" max="7" width="67.7109375" style="3" customWidth="1"/>
    <col min="8" max="8" width="10.7109375" style="4" customWidth="1"/>
    <col min="9" max="9" width="31.140625" style="3" customWidth="1"/>
    <col min="10" max="10" width="17.28125" style="3" customWidth="1"/>
    <col min="11" max="11" width="19.57421875" style="4" customWidth="1"/>
    <col min="12" max="12" width="15.7109375" style="82" customWidth="1"/>
    <col min="13" max="13" width="17.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37.5" customHeight="1" thickBot="1"/>
    <row r="3" spans="6:21" ht="27"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83"/>
      <c r="M4" s="11"/>
      <c r="N4" s="11"/>
      <c r="O4" s="11"/>
      <c r="P4" s="11"/>
      <c r="Q4" s="11"/>
      <c r="R4" s="11"/>
      <c r="S4" s="11"/>
      <c r="T4" s="11"/>
      <c r="U4" s="11"/>
    </row>
    <row r="5" spans="6:17" ht="27" customHeight="1" thickBot="1" thickTop="1">
      <c r="F5" s="13" t="s">
        <v>547</v>
      </c>
      <c r="G5" s="14" t="s">
        <v>160</v>
      </c>
      <c r="L5" s="84" t="s">
        <v>6</v>
      </c>
      <c r="M5" s="124" t="s">
        <v>23</v>
      </c>
      <c r="N5" s="124"/>
      <c r="O5" s="124"/>
      <c r="P5" s="125"/>
      <c r="Q5" s="19"/>
    </row>
    <row r="6" spans="7:20" ht="27" customHeight="1" thickTop="1">
      <c r="G6" s="7"/>
      <c r="H6" s="7"/>
      <c r="I6" s="7"/>
      <c r="J6" s="7"/>
      <c r="K6" s="7"/>
      <c r="L6" s="85"/>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95.25" thickBot="1">
      <c r="A8" s="113"/>
      <c r="B8" s="113"/>
      <c r="C8" s="21" t="s">
        <v>537</v>
      </c>
      <c r="D8" s="115"/>
      <c r="E8" s="24" t="s">
        <v>533</v>
      </c>
      <c r="F8" s="117"/>
      <c r="G8" s="117"/>
      <c r="H8" s="117"/>
      <c r="I8" s="117"/>
      <c r="J8" s="117"/>
      <c r="K8" s="117"/>
      <c r="L8" s="86" t="s">
        <v>1</v>
      </c>
      <c r="M8" s="25" t="s">
        <v>2</v>
      </c>
      <c r="N8" s="25" t="s">
        <v>532</v>
      </c>
      <c r="O8" s="25" t="s">
        <v>1</v>
      </c>
      <c r="P8" s="25" t="s">
        <v>2</v>
      </c>
      <c r="Q8" s="25" t="s">
        <v>532</v>
      </c>
      <c r="R8" s="25" t="s">
        <v>534</v>
      </c>
      <c r="S8" s="25" t="s">
        <v>535</v>
      </c>
      <c r="T8" s="25" t="s">
        <v>536</v>
      </c>
      <c r="U8" s="120"/>
      <c r="V8" s="1" t="s">
        <v>540</v>
      </c>
    </row>
    <row r="9" spans="1:22" s="59" customFormat="1" ht="67.5" thickBot="1" thickTop="1">
      <c r="A9" s="40" t="s">
        <v>524</v>
      </c>
      <c r="B9" s="26" t="s">
        <v>23</v>
      </c>
      <c r="C9" s="27" t="s">
        <v>538</v>
      </c>
      <c r="D9" s="30" t="s">
        <v>19</v>
      </c>
      <c r="E9" s="30"/>
      <c r="F9" s="30" t="s">
        <v>10</v>
      </c>
      <c r="G9" s="30" t="s">
        <v>216</v>
      </c>
      <c r="H9" s="41"/>
      <c r="I9" s="30"/>
      <c r="J9" s="30"/>
      <c r="K9" s="41"/>
      <c r="L9" s="42"/>
      <c r="M9" s="33"/>
      <c r="N9" s="33">
        <f aca="true" t="shared" si="0" ref="N9:N33">SUM(L9:M9)</f>
        <v>0</v>
      </c>
      <c r="O9" s="34"/>
      <c r="P9" s="34"/>
      <c r="Q9" s="34"/>
      <c r="R9" s="32"/>
      <c r="S9" s="32">
        <v>167000</v>
      </c>
      <c r="T9" s="35">
        <f>SUM(R9:S9)</f>
        <v>167000</v>
      </c>
      <c r="U9" s="30" t="s">
        <v>217</v>
      </c>
      <c r="V9" s="43" t="str">
        <f aca="true" t="shared" si="1" ref="V9:V33">IF(T9&gt;N9,"Invalid","OK")</f>
        <v>Invalid</v>
      </c>
    </row>
    <row r="10" spans="1:22" s="59" customFormat="1" ht="49.5" customHeight="1" thickBot="1" thickTop="1">
      <c r="A10" s="40" t="s">
        <v>524</v>
      </c>
      <c r="B10" s="26" t="s">
        <v>23</v>
      </c>
      <c r="C10" s="27" t="s">
        <v>538</v>
      </c>
      <c r="D10" s="30" t="s">
        <v>19</v>
      </c>
      <c r="E10" s="30"/>
      <c r="F10" s="30" t="s">
        <v>10</v>
      </c>
      <c r="G10" s="30"/>
      <c r="H10" s="41" t="s">
        <v>21</v>
      </c>
      <c r="I10" s="29"/>
      <c r="J10" s="29"/>
      <c r="K10" s="31"/>
      <c r="L10" s="42"/>
      <c r="M10" s="33"/>
      <c r="N10" s="33">
        <f t="shared" si="0"/>
        <v>0</v>
      </c>
      <c r="O10" s="34"/>
      <c r="P10" s="34"/>
      <c r="Q10" s="34"/>
      <c r="R10" s="32"/>
      <c r="S10" s="32">
        <v>168000</v>
      </c>
      <c r="T10" s="35">
        <f>SUM(R10:S10)</f>
        <v>168000</v>
      </c>
      <c r="U10" s="30" t="s">
        <v>218</v>
      </c>
      <c r="V10" s="43" t="str">
        <f t="shared" si="1"/>
        <v>Invalid</v>
      </c>
    </row>
    <row r="11" spans="1:22" s="59" customFormat="1" ht="49.5" customHeight="1" thickBot="1" thickTop="1">
      <c r="A11" s="40" t="s">
        <v>524</v>
      </c>
      <c r="B11" s="26" t="s">
        <v>23</v>
      </c>
      <c r="C11" s="27" t="s">
        <v>538</v>
      </c>
      <c r="D11" s="30" t="s">
        <v>19</v>
      </c>
      <c r="E11" s="30"/>
      <c r="F11" s="30"/>
      <c r="G11" s="30" t="s">
        <v>219</v>
      </c>
      <c r="H11" s="41" t="s">
        <v>21</v>
      </c>
      <c r="I11" s="29"/>
      <c r="J11" s="29"/>
      <c r="K11" s="31"/>
      <c r="L11" s="42"/>
      <c r="M11" s="33"/>
      <c r="N11" s="33">
        <f t="shared" si="0"/>
        <v>0</v>
      </c>
      <c r="O11" s="34"/>
      <c r="P11" s="34"/>
      <c r="Q11" s="34"/>
      <c r="R11" s="32"/>
      <c r="S11" s="32">
        <v>121935</v>
      </c>
      <c r="T11" s="35">
        <f>SUM(R11:S11)</f>
        <v>121935</v>
      </c>
      <c r="U11" s="30" t="s">
        <v>220</v>
      </c>
      <c r="V11" s="43" t="str">
        <f t="shared" si="1"/>
        <v>Invalid</v>
      </c>
    </row>
    <row r="12" spans="1:22" s="59" customFormat="1" ht="49.5" customHeight="1" thickBot="1" thickTop="1">
      <c r="A12" s="40" t="s">
        <v>524</v>
      </c>
      <c r="B12" s="26" t="s">
        <v>23</v>
      </c>
      <c r="C12" s="27" t="s">
        <v>538</v>
      </c>
      <c r="D12" s="30" t="s">
        <v>19</v>
      </c>
      <c r="E12" s="30"/>
      <c r="F12" s="30" t="s">
        <v>221</v>
      </c>
      <c r="G12" s="30" t="s">
        <v>222</v>
      </c>
      <c r="H12" s="41" t="s">
        <v>21</v>
      </c>
      <c r="I12" s="29"/>
      <c r="J12" s="29"/>
      <c r="K12" s="31"/>
      <c r="L12" s="42"/>
      <c r="M12" s="33"/>
      <c r="N12" s="33">
        <f t="shared" si="0"/>
        <v>0</v>
      </c>
      <c r="O12" s="34"/>
      <c r="P12" s="34"/>
      <c r="Q12" s="34"/>
      <c r="R12" s="32">
        <f>1000000*0.2</f>
        <v>200000</v>
      </c>
      <c r="S12" s="32">
        <f>1000000*3.6</f>
        <v>3600000</v>
      </c>
      <c r="T12" s="35">
        <f aca="true" t="shared" si="2" ref="T12:T33">SUM(R12:S12)</f>
        <v>3800000</v>
      </c>
      <c r="U12" s="29" t="s">
        <v>223</v>
      </c>
      <c r="V12" s="43" t="str">
        <f t="shared" si="1"/>
        <v>Invalid</v>
      </c>
    </row>
    <row r="13" spans="1:22" s="59" customFormat="1" ht="49.5" customHeight="1" thickBot="1" thickTop="1">
      <c r="A13" s="40" t="s">
        <v>524</v>
      </c>
      <c r="B13" s="26" t="s">
        <v>23</v>
      </c>
      <c r="C13" s="27" t="s">
        <v>538</v>
      </c>
      <c r="D13" s="30" t="s">
        <v>19</v>
      </c>
      <c r="E13" s="30"/>
      <c r="F13" s="30" t="s">
        <v>67</v>
      </c>
      <c r="G13" s="30" t="s">
        <v>224</v>
      </c>
      <c r="H13" s="41" t="s">
        <v>21</v>
      </c>
      <c r="I13" s="29"/>
      <c r="J13" s="29"/>
      <c r="K13" s="31"/>
      <c r="L13" s="42"/>
      <c r="M13" s="33"/>
      <c r="N13" s="33">
        <f t="shared" si="0"/>
        <v>0</v>
      </c>
      <c r="O13" s="34"/>
      <c r="P13" s="34"/>
      <c r="Q13" s="34"/>
      <c r="R13" s="32">
        <f>1000000*0.3</f>
        <v>300000</v>
      </c>
      <c r="S13" s="32">
        <f>1000000*0.3</f>
        <v>300000</v>
      </c>
      <c r="T13" s="35">
        <f t="shared" si="2"/>
        <v>600000</v>
      </c>
      <c r="U13" s="29" t="s">
        <v>223</v>
      </c>
      <c r="V13" s="43" t="str">
        <f t="shared" si="1"/>
        <v>Invalid</v>
      </c>
    </row>
    <row r="14" spans="1:22" s="59" customFormat="1" ht="49.5" customHeight="1" thickBot="1" thickTop="1">
      <c r="A14" s="40" t="s">
        <v>524</v>
      </c>
      <c r="B14" s="26" t="s">
        <v>23</v>
      </c>
      <c r="C14" s="27" t="s">
        <v>538</v>
      </c>
      <c r="D14" s="30" t="s">
        <v>19</v>
      </c>
      <c r="E14" s="30"/>
      <c r="F14" s="30" t="s">
        <v>38</v>
      </c>
      <c r="G14" s="30" t="s">
        <v>225</v>
      </c>
      <c r="H14" s="41"/>
      <c r="I14" s="29"/>
      <c r="J14" s="29"/>
      <c r="K14" s="31"/>
      <c r="L14" s="42"/>
      <c r="M14" s="42">
        <v>156780</v>
      </c>
      <c r="N14" s="33">
        <f t="shared" si="0"/>
        <v>156780</v>
      </c>
      <c r="O14" s="34"/>
      <c r="P14" s="34"/>
      <c r="Q14" s="34"/>
      <c r="R14" s="60">
        <v>156780</v>
      </c>
      <c r="S14" s="36"/>
      <c r="T14" s="35">
        <f t="shared" si="2"/>
        <v>156780</v>
      </c>
      <c r="U14" s="29" t="s">
        <v>226</v>
      </c>
      <c r="V14" s="43" t="str">
        <f t="shared" si="1"/>
        <v>OK</v>
      </c>
    </row>
    <row r="15" spans="1:22" s="59" customFormat="1" ht="49.5" customHeight="1" thickBot="1" thickTop="1">
      <c r="A15" s="40" t="s">
        <v>524</v>
      </c>
      <c r="B15" s="26" t="s">
        <v>23</v>
      </c>
      <c r="C15" s="27" t="s">
        <v>538</v>
      </c>
      <c r="D15" s="30" t="s">
        <v>19</v>
      </c>
      <c r="E15" s="30"/>
      <c r="F15" s="30" t="s">
        <v>38</v>
      </c>
      <c r="G15" s="30" t="s">
        <v>227</v>
      </c>
      <c r="H15" s="41"/>
      <c r="I15" s="29"/>
      <c r="J15" s="29"/>
      <c r="K15" s="31"/>
      <c r="L15" s="42"/>
      <c r="M15" s="42">
        <v>123000</v>
      </c>
      <c r="N15" s="33">
        <f t="shared" si="0"/>
        <v>123000</v>
      </c>
      <c r="O15" s="34"/>
      <c r="P15" s="34"/>
      <c r="Q15" s="34"/>
      <c r="R15" s="60">
        <v>123000</v>
      </c>
      <c r="S15" s="36"/>
      <c r="T15" s="35">
        <f t="shared" si="2"/>
        <v>123000</v>
      </c>
      <c r="U15" s="29" t="s">
        <v>228</v>
      </c>
      <c r="V15" s="43" t="str">
        <f t="shared" si="1"/>
        <v>OK</v>
      </c>
    </row>
    <row r="16" spans="1:22" s="59" customFormat="1" ht="54" customHeight="1" thickBot="1" thickTop="1">
      <c r="A16" s="40" t="s">
        <v>524</v>
      </c>
      <c r="B16" s="26" t="s">
        <v>23</v>
      </c>
      <c r="C16" s="27" t="s">
        <v>538</v>
      </c>
      <c r="D16" s="30" t="s">
        <v>19</v>
      </c>
      <c r="E16" s="30"/>
      <c r="F16" s="30" t="s">
        <v>38</v>
      </c>
      <c r="G16" s="30" t="s">
        <v>229</v>
      </c>
      <c r="H16" s="41"/>
      <c r="I16" s="29"/>
      <c r="J16" s="29"/>
      <c r="K16" s="31"/>
      <c r="L16" s="42"/>
      <c r="M16" s="42">
        <v>150000</v>
      </c>
      <c r="N16" s="33">
        <f t="shared" si="0"/>
        <v>150000</v>
      </c>
      <c r="O16" s="34"/>
      <c r="P16" s="34"/>
      <c r="Q16" s="34"/>
      <c r="R16" s="60">
        <v>150000</v>
      </c>
      <c r="S16" s="36"/>
      <c r="T16" s="35">
        <f t="shared" si="2"/>
        <v>150000</v>
      </c>
      <c r="U16" s="29" t="s">
        <v>230</v>
      </c>
      <c r="V16" s="43" t="str">
        <f t="shared" si="1"/>
        <v>OK</v>
      </c>
    </row>
    <row r="17" spans="1:22" s="59" customFormat="1" ht="49.5" customHeight="1" thickBot="1" thickTop="1">
      <c r="A17" s="40" t="s">
        <v>524</v>
      </c>
      <c r="B17" s="26" t="s">
        <v>23</v>
      </c>
      <c r="C17" s="27" t="s">
        <v>538</v>
      </c>
      <c r="D17" s="30" t="s">
        <v>19</v>
      </c>
      <c r="E17" s="30"/>
      <c r="F17" s="30" t="s">
        <v>38</v>
      </c>
      <c r="G17" s="30" t="s">
        <v>231</v>
      </c>
      <c r="H17" s="41"/>
      <c r="I17" s="29"/>
      <c r="J17" s="29"/>
      <c r="K17" s="31"/>
      <c r="L17" s="42"/>
      <c r="M17" s="42">
        <v>168500</v>
      </c>
      <c r="N17" s="33">
        <f t="shared" si="0"/>
        <v>168500</v>
      </c>
      <c r="O17" s="34"/>
      <c r="P17" s="34"/>
      <c r="Q17" s="34"/>
      <c r="R17" s="60">
        <v>168500</v>
      </c>
      <c r="S17" s="36"/>
      <c r="T17" s="35">
        <f t="shared" si="2"/>
        <v>168500</v>
      </c>
      <c r="U17" s="29" t="s">
        <v>232</v>
      </c>
      <c r="V17" s="43" t="str">
        <f t="shared" si="1"/>
        <v>OK</v>
      </c>
    </row>
    <row r="18" spans="1:22" s="59" customFormat="1" ht="49.5" customHeight="1" thickBot="1" thickTop="1">
      <c r="A18" s="40" t="s">
        <v>524</v>
      </c>
      <c r="B18" s="26" t="s">
        <v>23</v>
      </c>
      <c r="C18" s="27" t="s">
        <v>538</v>
      </c>
      <c r="D18" s="30" t="s">
        <v>19</v>
      </c>
      <c r="E18" s="30"/>
      <c r="F18" s="30" t="s">
        <v>38</v>
      </c>
      <c r="G18" s="30" t="s">
        <v>233</v>
      </c>
      <c r="H18" s="41"/>
      <c r="I18" s="29"/>
      <c r="J18" s="29"/>
      <c r="K18" s="31"/>
      <c r="L18" s="42"/>
      <c r="M18" s="42">
        <v>2620500</v>
      </c>
      <c r="N18" s="33">
        <f t="shared" si="0"/>
        <v>2620500</v>
      </c>
      <c r="O18" s="34"/>
      <c r="P18" s="34"/>
      <c r="Q18" s="34"/>
      <c r="R18" s="60">
        <v>2620500</v>
      </c>
      <c r="S18" s="36"/>
      <c r="T18" s="35">
        <f t="shared" si="2"/>
        <v>2620500</v>
      </c>
      <c r="U18" s="29" t="s">
        <v>234</v>
      </c>
      <c r="V18" s="43" t="str">
        <f t="shared" si="1"/>
        <v>OK</v>
      </c>
    </row>
    <row r="19" spans="1:22" s="59" customFormat="1" ht="49.5" customHeight="1" thickBot="1" thickTop="1">
      <c r="A19" s="40" t="s">
        <v>524</v>
      </c>
      <c r="B19" s="26" t="s">
        <v>23</v>
      </c>
      <c r="C19" s="27" t="s">
        <v>538</v>
      </c>
      <c r="D19" s="30" t="s">
        <v>19</v>
      </c>
      <c r="E19" s="30"/>
      <c r="F19" s="30" t="s">
        <v>38</v>
      </c>
      <c r="G19" s="30" t="s">
        <v>235</v>
      </c>
      <c r="H19" s="41"/>
      <c r="I19" s="29"/>
      <c r="J19" s="29"/>
      <c r="K19" s="31"/>
      <c r="L19" s="42"/>
      <c r="M19" s="42">
        <v>2086000</v>
      </c>
      <c r="N19" s="33">
        <f t="shared" si="0"/>
        <v>2086000</v>
      </c>
      <c r="O19" s="34"/>
      <c r="P19" s="34"/>
      <c r="Q19" s="34"/>
      <c r="R19" s="60">
        <v>2086000</v>
      </c>
      <c r="S19" s="36"/>
      <c r="T19" s="35">
        <f t="shared" si="2"/>
        <v>2086000</v>
      </c>
      <c r="U19" s="29" t="s">
        <v>230</v>
      </c>
      <c r="V19" s="43" t="str">
        <f t="shared" si="1"/>
        <v>OK</v>
      </c>
    </row>
    <row r="20" spans="1:22" s="59" customFormat="1" ht="67.5" thickBot="1" thickTop="1">
      <c r="A20" s="40" t="s">
        <v>524</v>
      </c>
      <c r="B20" s="26" t="s">
        <v>23</v>
      </c>
      <c r="C20" s="27" t="s">
        <v>538</v>
      </c>
      <c r="D20" s="30" t="s">
        <v>19</v>
      </c>
      <c r="E20" s="30"/>
      <c r="F20" s="30" t="s">
        <v>38</v>
      </c>
      <c r="G20" s="30" t="s">
        <v>236</v>
      </c>
      <c r="H20" s="41"/>
      <c r="I20" s="29"/>
      <c r="J20" s="29"/>
      <c r="K20" s="31"/>
      <c r="L20" s="42"/>
      <c r="M20" s="42">
        <v>858000</v>
      </c>
      <c r="N20" s="33">
        <f t="shared" si="0"/>
        <v>858000</v>
      </c>
      <c r="O20" s="34"/>
      <c r="P20" s="34"/>
      <c r="Q20" s="34"/>
      <c r="R20" s="60">
        <v>858000</v>
      </c>
      <c r="S20" s="36"/>
      <c r="T20" s="35">
        <f t="shared" si="2"/>
        <v>858000</v>
      </c>
      <c r="U20" s="29" t="s">
        <v>237</v>
      </c>
      <c r="V20" s="43" t="str">
        <f t="shared" si="1"/>
        <v>OK</v>
      </c>
    </row>
    <row r="21" spans="1:22" s="59" customFormat="1" ht="49.5" customHeight="1" thickBot="1" thickTop="1">
      <c r="A21" s="40" t="s">
        <v>524</v>
      </c>
      <c r="B21" s="26" t="s">
        <v>23</v>
      </c>
      <c r="C21" s="27" t="s">
        <v>538</v>
      </c>
      <c r="D21" s="30" t="s">
        <v>19</v>
      </c>
      <c r="E21" s="30"/>
      <c r="F21" s="30" t="s">
        <v>238</v>
      </c>
      <c r="G21" s="30" t="s">
        <v>239</v>
      </c>
      <c r="H21" s="41"/>
      <c r="I21" s="29"/>
      <c r="J21" s="29"/>
      <c r="K21" s="31"/>
      <c r="L21" s="65"/>
      <c r="M21" s="42"/>
      <c r="N21" s="33"/>
      <c r="O21" s="34"/>
      <c r="P21" s="34"/>
      <c r="Q21" s="34"/>
      <c r="R21" s="36"/>
      <c r="S21" s="32">
        <v>3000000</v>
      </c>
      <c r="T21" s="34">
        <f>SUM(S21:S21)</f>
        <v>3000000</v>
      </c>
      <c r="U21" s="29" t="s">
        <v>240</v>
      </c>
      <c r="V21" s="43" t="str">
        <f t="shared" si="1"/>
        <v>Invalid</v>
      </c>
    </row>
    <row r="22" spans="1:22" s="59" customFormat="1" ht="49.5" customHeight="1" thickBot="1" thickTop="1">
      <c r="A22" s="40" t="s">
        <v>524</v>
      </c>
      <c r="B22" s="26" t="s">
        <v>23</v>
      </c>
      <c r="C22" s="27" t="s">
        <v>538</v>
      </c>
      <c r="D22" s="30" t="s">
        <v>19</v>
      </c>
      <c r="E22" s="30"/>
      <c r="F22" s="30" t="s">
        <v>241</v>
      </c>
      <c r="G22" s="30" t="s">
        <v>242</v>
      </c>
      <c r="H22" s="41"/>
      <c r="I22" s="29"/>
      <c r="J22" s="29"/>
      <c r="K22" s="31"/>
      <c r="L22" s="65"/>
      <c r="M22" s="42"/>
      <c r="N22" s="33"/>
      <c r="O22" s="34"/>
      <c r="P22" s="34"/>
      <c r="Q22" s="34"/>
      <c r="R22" s="36"/>
      <c r="S22" s="32">
        <v>300000</v>
      </c>
      <c r="T22" s="34">
        <f>SUM(S22:S22)</f>
        <v>300000</v>
      </c>
      <c r="U22" s="29" t="s">
        <v>243</v>
      </c>
      <c r="V22" s="43" t="str">
        <f t="shared" si="1"/>
        <v>Invalid</v>
      </c>
    </row>
    <row r="23" spans="1:22" s="59" customFormat="1" ht="49.5" customHeight="1" thickBot="1" thickTop="1">
      <c r="A23" s="40" t="s">
        <v>524</v>
      </c>
      <c r="B23" s="26" t="s">
        <v>23</v>
      </c>
      <c r="C23" s="27" t="s">
        <v>538</v>
      </c>
      <c r="D23" s="30" t="s">
        <v>19</v>
      </c>
      <c r="E23" s="30"/>
      <c r="F23" s="30" t="s">
        <v>241</v>
      </c>
      <c r="G23" s="30" t="s">
        <v>244</v>
      </c>
      <c r="H23" s="41"/>
      <c r="I23" s="29"/>
      <c r="J23" s="29"/>
      <c r="K23" s="31"/>
      <c r="L23" s="65"/>
      <c r="M23" s="33"/>
      <c r="N23" s="33"/>
      <c r="O23" s="34"/>
      <c r="P23" s="34"/>
      <c r="Q23" s="34"/>
      <c r="R23" s="36"/>
      <c r="S23" s="36">
        <v>960000</v>
      </c>
      <c r="T23" s="34">
        <f>SUM(S23:S23)</f>
        <v>960000</v>
      </c>
      <c r="U23" s="29" t="s">
        <v>240</v>
      </c>
      <c r="V23" s="43" t="str">
        <f t="shared" si="1"/>
        <v>Invalid</v>
      </c>
    </row>
    <row r="24" spans="1:22" s="59" customFormat="1" ht="49.5" customHeight="1" thickBot="1" thickTop="1">
      <c r="A24" s="40" t="s">
        <v>524</v>
      </c>
      <c r="B24" s="26" t="s">
        <v>23</v>
      </c>
      <c r="C24" s="27" t="s">
        <v>538</v>
      </c>
      <c r="D24" s="30" t="s">
        <v>19</v>
      </c>
      <c r="E24" s="30"/>
      <c r="F24" s="30" t="s">
        <v>238</v>
      </c>
      <c r="G24" s="30" t="s">
        <v>245</v>
      </c>
      <c r="H24" s="41"/>
      <c r="I24" s="29"/>
      <c r="J24" s="29"/>
      <c r="K24" s="31"/>
      <c r="L24" s="65"/>
      <c r="M24" s="42"/>
      <c r="N24" s="33"/>
      <c r="O24" s="34"/>
      <c r="P24" s="34"/>
      <c r="Q24" s="34"/>
      <c r="R24" s="36"/>
      <c r="S24" s="32">
        <v>4800200</v>
      </c>
      <c r="T24" s="34">
        <f>SUM(S24:S24)</f>
        <v>4800200</v>
      </c>
      <c r="U24" s="29" t="s">
        <v>246</v>
      </c>
      <c r="V24" s="43" t="str">
        <f t="shared" si="1"/>
        <v>Invalid</v>
      </c>
    </row>
    <row r="25" spans="1:22" s="59" customFormat="1" ht="100.5" thickBot="1" thickTop="1">
      <c r="A25" s="40" t="s">
        <v>524</v>
      </c>
      <c r="B25" s="26" t="s">
        <v>23</v>
      </c>
      <c r="C25" s="27" t="s">
        <v>538</v>
      </c>
      <c r="D25" s="30" t="s">
        <v>19</v>
      </c>
      <c r="E25" s="30"/>
      <c r="F25" s="30" t="s">
        <v>249</v>
      </c>
      <c r="G25" s="30"/>
      <c r="H25" s="41"/>
      <c r="I25" s="29"/>
      <c r="J25" s="29"/>
      <c r="K25" s="31"/>
      <c r="L25" s="42"/>
      <c r="M25" s="33"/>
      <c r="N25" s="33">
        <f>SUM(L25:M25)</f>
        <v>0</v>
      </c>
      <c r="O25" s="34"/>
      <c r="P25" s="34"/>
      <c r="Q25" s="34"/>
      <c r="R25" s="32"/>
      <c r="S25" s="32">
        <v>1000000</v>
      </c>
      <c r="T25" s="35">
        <f>SUM(R25:S25)</f>
        <v>1000000</v>
      </c>
      <c r="U25" s="29" t="s">
        <v>250</v>
      </c>
      <c r="V25" s="43" t="str">
        <f>IF(T25&gt;N25,"Invalid","OK")</f>
        <v>Invalid</v>
      </c>
    </row>
    <row r="26" spans="1:22" s="59" customFormat="1" ht="49.5" customHeight="1" thickBot="1" thickTop="1">
      <c r="A26" s="40" t="s">
        <v>524</v>
      </c>
      <c r="B26" s="26" t="s">
        <v>23</v>
      </c>
      <c r="C26" s="27" t="s">
        <v>538</v>
      </c>
      <c r="D26" s="30" t="s">
        <v>19</v>
      </c>
      <c r="E26" s="30"/>
      <c r="F26" s="30" t="s">
        <v>254</v>
      </c>
      <c r="G26" s="30" t="s">
        <v>255</v>
      </c>
      <c r="H26" s="41"/>
      <c r="I26" s="29"/>
      <c r="J26" s="29"/>
      <c r="K26" s="31"/>
      <c r="L26" s="42"/>
      <c r="M26" s="33"/>
      <c r="N26" s="33">
        <f>SUM(L26:M26)</f>
        <v>0</v>
      </c>
      <c r="O26" s="34"/>
      <c r="P26" s="34"/>
      <c r="Q26" s="34"/>
      <c r="R26" s="32">
        <v>7020000</v>
      </c>
      <c r="S26" s="32"/>
      <c r="T26" s="35">
        <f>SUM(R26:S26)</f>
        <v>7020000</v>
      </c>
      <c r="U26" s="29" t="s">
        <v>256</v>
      </c>
      <c r="V26" s="43" t="str">
        <f>IF(T26&gt;N26,"Invalid","OK")</f>
        <v>Invalid</v>
      </c>
    </row>
    <row r="27" spans="1:22" s="59" customFormat="1" ht="84" thickBot="1" thickTop="1">
      <c r="A27" s="40" t="s">
        <v>524</v>
      </c>
      <c r="B27" s="26" t="s">
        <v>23</v>
      </c>
      <c r="C27" s="27" t="s">
        <v>538</v>
      </c>
      <c r="D27" s="30" t="s">
        <v>19</v>
      </c>
      <c r="E27" s="30"/>
      <c r="F27" s="30" t="s">
        <v>254</v>
      </c>
      <c r="G27" s="30" t="s">
        <v>257</v>
      </c>
      <c r="H27" s="41"/>
      <c r="I27" s="29"/>
      <c r="J27" s="29"/>
      <c r="K27" s="31"/>
      <c r="L27" s="42"/>
      <c r="M27" s="33"/>
      <c r="N27" s="33">
        <f>SUM(L27:M27)</f>
        <v>0</v>
      </c>
      <c r="O27" s="34"/>
      <c r="P27" s="34"/>
      <c r="Q27" s="34"/>
      <c r="R27" s="32">
        <v>1000000</v>
      </c>
      <c r="S27" s="32"/>
      <c r="T27" s="35">
        <f>SUM(R27:S27)</f>
        <v>1000000</v>
      </c>
      <c r="U27" s="30" t="s">
        <v>258</v>
      </c>
      <c r="V27" s="43" t="str">
        <f>IF(T27&gt;N27,"Invalid","OK")</f>
        <v>Invalid</v>
      </c>
    </row>
    <row r="28" spans="1:22" s="59" customFormat="1" ht="49.5" customHeight="1" thickBot="1" thickTop="1">
      <c r="A28" s="40" t="s">
        <v>524</v>
      </c>
      <c r="B28" s="26" t="s">
        <v>23</v>
      </c>
      <c r="C28" s="27" t="s">
        <v>538</v>
      </c>
      <c r="D28" s="30" t="s">
        <v>19</v>
      </c>
      <c r="E28" s="30"/>
      <c r="F28" s="30" t="s">
        <v>414</v>
      </c>
      <c r="G28" s="30" t="s">
        <v>415</v>
      </c>
      <c r="H28" s="41" t="s">
        <v>24</v>
      </c>
      <c r="I28" s="29"/>
      <c r="J28" s="29"/>
      <c r="K28" s="31"/>
      <c r="L28" s="42">
        <v>350000</v>
      </c>
      <c r="M28" s="42"/>
      <c r="N28" s="33">
        <f>SUM(L28:M28)</f>
        <v>350000</v>
      </c>
      <c r="O28" s="34"/>
      <c r="P28" s="34"/>
      <c r="Q28" s="34"/>
      <c r="R28" s="32">
        <v>200000</v>
      </c>
      <c r="S28" s="36"/>
      <c r="T28" s="35">
        <f>SUM(R28:S28)</f>
        <v>200000</v>
      </c>
      <c r="U28" s="29" t="s">
        <v>416</v>
      </c>
      <c r="V28" s="43" t="str">
        <f>IF(T28&gt;N28,"Invalid","OK")</f>
        <v>OK</v>
      </c>
    </row>
    <row r="29" spans="1:22" s="59" customFormat="1" ht="49.5" customHeight="1" thickBot="1" thickTop="1">
      <c r="A29" s="40" t="s">
        <v>524</v>
      </c>
      <c r="B29" s="26" t="s">
        <v>23</v>
      </c>
      <c r="C29" s="27" t="s">
        <v>538</v>
      </c>
      <c r="D29" s="30" t="s">
        <v>19</v>
      </c>
      <c r="E29" s="30"/>
      <c r="F29" s="30" t="s">
        <v>13</v>
      </c>
      <c r="G29" s="30" t="s">
        <v>426</v>
      </c>
      <c r="H29" s="41" t="s">
        <v>24</v>
      </c>
      <c r="I29" s="29"/>
      <c r="J29" s="29"/>
      <c r="K29" s="31"/>
      <c r="L29" s="65"/>
      <c r="M29" s="65"/>
      <c r="N29" s="65"/>
      <c r="O29" s="61"/>
      <c r="P29" s="61"/>
      <c r="Q29" s="61"/>
      <c r="R29" s="32">
        <f>2.66*1000000</f>
        <v>2660000</v>
      </c>
      <c r="S29" s="32"/>
      <c r="T29" s="34">
        <f>SUM(R29:S29)</f>
        <v>2660000</v>
      </c>
      <c r="U29" s="30" t="s">
        <v>427</v>
      </c>
      <c r="V29" s="43" t="e">
        <f>IF(#REF!&gt;T29,"Invalid","OK")</f>
        <v>#REF!</v>
      </c>
    </row>
    <row r="30" spans="1:22" s="59" customFormat="1" ht="49.5" customHeight="1" thickBot="1" thickTop="1">
      <c r="A30" s="40" t="s">
        <v>524</v>
      </c>
      <c r="B30" s="26" t="s">
        <v>23</v>
      </c>
      <c r="C30" s="27" t="s">
        <v>538</v>
      </c>
      <c r="D30" s="30" t="s">
        <v>19</v>
      </c>
      <c r="E30" s="30"/>
      <c r="F30" s="30" t="s">
        <v>414</v>
      </c>
      <c r="G30" s="30" t="s">
        <v>440</v>
      </c>
      <c r="H30" s="41"/>
      <c r="I30" s="29"/>
      <c r="J30" s="29"/>
      <c r="K30" s="31"/>
      <c r="L30" s="33"/>
      <c r="M30" s="65"/>
      <c r="N30" s="65"/>
      <c r="O30" s="61"/>
      <c r="P30" s="61"/>
      <c r="Q30" s="61"/>
      <c r="R30" s="32"/>
      <c r="S30" s="32">
        <v>123000</v>
      </c>
      <c r="T30" s="34">
        <f>SUM(L30:S30)</f>
        <v>123000</v>
      </c>
      <c r="U30" s="30" t="s">
        <v>220</v>
      </c>
      <c r="V30" s="43" t="e">
        <f>IF(#REF!&gt;T30,"Invalid","OK")</f>
        <v>#REF!</v>
      </c>
    </row>
    <row r="31" spans="1:22" s="59" customFormat="1" ht="49.5" customHeight="1" thickBot="1" thickTop="1">
      <c r="A31" s="40" t="s">
        <v>524</v>
      </c>
      <c r="B31" s="26" t="s">
        <v>23</v>
      </c>
      <c r="C31" s="27" t="s">
        <v>538</v>
      </c>
      <c r="D31" s="30" t="s">
        <v>19</v>
      </c>
      <c r="E31" s="30"/>
      <c r="F31" s="30" t="s">
        <v>414</v>
      </c>
      <c r="G31" s="30" t="s">
        <v>441</v>
      </c>
      <c r="H31" s="41"/>
      <c r="I31" s="29"/>
      <c r="J31" s="29"/>
      <c r="K31" s="31"/>
      <c r="L31" s="33"/>
      <c r="M31" s="33"/>
      <c r="N31" s="33">
        <f>SUM(L31:M31)</f>
        <v>0</v>
      </c>
      <c r="O31" s="34"/>
      <c r="P31" s="34"/>
      <c r="Q31" s="34"/>
      <c r="R31" s="32">
        <v>716666.67</v>
      </c>
      <c r="S31" s="32"/>
      <c r="T31" s="35">
        <f>SUM(R31:S31)</f>
        <v>716666.67</v>
      </c>
      <c r="U31" s="30" t="s">
        <v>442</v>
      </c>
      <c r="V31" s="43" t="str">
        <f>IF(T31&gt;N31,"Invalid","OK")</f>
        <v>Invalid</v>
      </c>
    </row>
    <row r="32" spans="1:22" s="59" customFormat="1" ht="49.5" customHeight="1" thickBot="1" thickTop="1">
      <c r="A32" s="40" t="s">
        <v>524</v>
      </c>
      <c r="B32" s="26" t="s">
        <v>23</v>
      </c>
      <c r="C32" s="27" t="s">
        <v>538</v>
      </c>
      <c r="D32" s="30" t="s">
        <v>20</v>
      </c>
      <c r="E32" s="30"/>
      <c r="F32" s="30" t="s">
        <v>248</v>
      </c>
      <c r="G32" s="30"/>
      <c r="H32" s="41"/>
      <c r="I32" s="29"/>
      <c r="J32" s="29"/>
      <c r="K32" s="31"/>
      <c r="L32" s="42"/>
      <c r="M32" s="33"/>
      <c r="N32" s="33">
        <f t="shared" si="0"/>
        <v>0</v>
      </c>
      <c r="O32" s="34"/>
      <c r="P32" s="34"/>
      <c r="Q32" s="34"/>
      <c r="R32" s="32">
        <f>2000000+400000</f>
        <v>2400000</v>
      </c>
      <c r="S32" s="32"/>
      <c r="T32" s="35">
        <f t="shared" si="2"/>
        <v>2400000</v>
      </c>
      <c r="U32" s="29" t="s">
        <v>247</v>
      </c>
      <c r="V32" s="43" t="str">
        <f t="shared" si="1"/>
        <v>Invalid</v>
      </c>
    </row>
    <row r="33" spans="1:22" s="59" customFormat="1" ht="67.5" thickBot="1" thickTop="1">
      <c r="A33" s="40" t="s">
        <v>524</v>
      </c>
      <c r="B33" s="26" t="s">
        <v>23</v>
      </c>
      <c r="C33" s="27" t="s">
        <v>538</v>
      </c>
      <c r="D33" s="30" t="s">
        <v>20</v>
      </c>
      <c r="E33" s="30"/>
      <c r="F33" s="30" t="s">
        <v>251</v>
      </c>
      <c r="G33" s="30" t="s">
        <v>252</v>
      </c>
      <c r="H33" s="87"/>
      <c r="I33" s="29"/>
      <c r="J33" s="29"/>
      <c r="K33" s="31"/>
      <c r="L33" s="42"/>
      <c r="M33" s="33"/>
      <c r="N33" s="33">
        <f t="shared" si="0"/>
        <v>0</v>
      </c>
      <c r="O33" s="34"/>
      <c r="P33" s="34"/>
      <c r="Q33" s="34"/>
      <c r="R33" s="36">
        <v>1083200</v>
      </c>
      <c r="S33" s="32">
        <f>1000000*5.4</f>
        <v>5400000</v>
      </c>
      <c r="T33" s="35">
        <f t="shared" si="2"/>
        <v>6483200</v>
      </c>
      <c r="U33" s="30" t="s">
        <v>253</v>
      </c>
      <c r="V33" s="43" t="str">
        <f t="shared" si="1"/>
        <v>Invalid</v>
      </c>
    </row>
    <row r="34" spans="1:22" s="59" customFormat="1" ht="51" thickBot="1" thickTop="1">
      <c r="A34" s="40" t="s">
        <v>524</v>
      </c>
      <c r="B34" s="26" t="s">
        <v>23</v>
      </c>
      <c r="C34" s="27" t="s">
        <v>538</v>
      </c>
      <c r="D34" s="30" t="s">
        <v>20</v>
      </c>
      <c r="E34" s="30"/>
      <c r="F34" s="30" t="s">
        <v>11</v>
      </c>
      <c r="G34" s="30" t="s">
        <v>392</v>
      </c>
      <c r="H34" s="31" t="s">
        <v>29</v>
      </c>
      <c r="I34" s="29"/>
      <c r="J34" s="29"/>
      <c r="K34" s="31"/>
      <c r="L34" s="33"/>
      <c r="M34" s="33"/>
      <c r="N34" s="33">
        <f aca="true" t="shared" si="3" ref="N34:N39">SUM(L34:M34)</f>
        <v>0</v>
      </c>
      <c r="O34" s="34"/>
      <c r="P34" s="34"/>
      <c r="Q34" s="34"/>
      <c r="R34" s="36">
        <f>1000000*1.2</f>
        <v>1200000</v>
      </c>
      <c r="S34" s="36">
        <f>1000000*3.2</f>
        <v>3200000</v>
      </c>
      <c r="T34" s="35">
        <f aca="true" t="shared" si="4" ref="T34:T57">SUM(R34:S34)</f>
        <v>4400000</v>
      </c>
      <c r="U34" s="29" t="s">
        <v>393</v>
      </c>
      <c r="V34" s="43" t="str">
        <f aca="true" t="shared" si="5" ref="V34:V39">IF(T34&gt;N34,"Invalid","OK")</f>
        <v>Invalid</v>
      </c>
    </row>
    <row r="35" spans="1:22" s="59" customFormat="1" ht="49.5" customHeight="1" thickBot="1" thickTop="1">
      <c r="A35" s="40" t="s">
        <v>524</v>
      </c>
      <c r="B35" s="26" t="s">
        <v>23</v>
      </c>
      <c r="C35" s="27" t="s">
        <v>538</v>
      </c>
      <c r="D35" s="30" t="s">
        <v>20</v>
      </c>
      <c r="E35" s="30"/>
      <c r="F35" s="30"/>
      <c r="G35" s="30" t="s">
        <v>394</v>
      </c>
      <c r="H35" s="41" t="s">
        <v>21</v>
      </c>
      <c r="I35" s="29"/>
      <c r="J35" s="29"/>
      <c r="K35" s="31"/>
      <c r="L35" s="33"/>
      <c r="M35" s="33"/>
      <c r="N35" s="33">
        <f t="shared" si="3"/>
        <v>0</v>
      </c>
      <c r="O35" s="34"/>
      <c r="P35" s="34"/>
      <c r="Q35" s="34"/>
      <c r="R35" s="32">
        <f>1000000*1.5</f>
        <v>1500000</v>
      </c>
      <c r="S35" s="32"/>
      <c r="T35" s="35">
        <f t="shared" si="4"/>
        <v>1500000</v>
      </c>
      <c r="U35" s="29" t="s">
        <v>395</v>
      </c>
      <c r="V35" s="43" t="str">
        <f t="shared" si="5"/>
        <v>Invalid</v>
      </c>
    </row>
    <row r="36" spans="1:22" s="59" customFormat="1" ht="49.5" customHeight="1" thickBot="1" thickTop="1">
      <c r="A36" s="40" t="s">
        <v>524</v>
      </c>
      <c r="B36" s="26" t="s">
        <v>23</v>
      </c>
      <c r="C36" s="27" t="s">
        <v>538</v>
      </c>
      <c r="D36" s="30" t="s">
        <v>20</v>
      </c>
      <c r="E36" s="30"/>
      <c r="F36" s="30" t="s">
        <v>12</v>
      </c>
      <c r="G36" s="30" t="s">
        <v>396</v>
      </c>
      <c r="H36" s="41"/>
      <c r="I36" s="29"/>
      <c r="J36" s="29"/>
      <c r="K36" s="31"/>
      <c r="L36" s="33"/>
      <c r="M36" s="33"/>
      <c r="N36" s="33">
        <f t="shared" si="3"/>
        <v>0</v>
      </c>
      <c r="O36" s="34"/>
      <c r="P36" s="34"/>
      <c r="Q36" s="34"/>
      <c r="R36" s="32"/>
      <c r="S36" s="32">
        <v>3521100</v>
      </c>
      <c r="T36" s="35">
        <f t="shared" si="4"/>
        <v>3521100</v>
      </c>
      <c r="U36" s="29" t="s">
        <v>397</v>
      </c>
      <c r="V36" s="43" t="str">
        <f t="shared" si="5"/>
        <v>Invalid</v>
      </c>
    </row>
    <row r="37" spans="1:22" s="59" customFormat="1" ht="49.5" customHeight="1" thickBot="1" thickTop="1">
      <c r="A37" s="40" t="s">
        <v>524</v>
      </c>
      <c r="B37" s="26" t="s">
        <v>23</v>
      </c>
      <c r="C37" s="27" t="s">
        <v>538</v>
      </c>
      <c r="D37" s="30" t="s">
        <v>20</v>
      </c>
      <c r="E37" s="30"/>
      <c r="F37" s="30" t="s">
        <v>12</v>
      </c>
      <c r="G37" s="30" t="s">
        <v>398</v>
      </c>
      <c r="H37" s="41" t="s">
        <v>24</v>
      </c>
      <c r="I37" s="29"/>
      <c r="J37" s="29"/>
      <c r="K37" s="31"/>
      <c r="L37" s="33"/>
      <c r="M37" s="33"/>
      <c r="N37" s="33">
        <f t="shared" si="3"/>
        <v>0</v>
      </c>
      <c r="O37" s="34"/>
      <c r="P37" s="34"/>
      <c r="Q37" s="34"/>
      <c r="R37" s="32"/>
      <c r="S37" s="32">
        <v>650000</v>
      </c>
      <c r="T37" s="35">
        <f t="shared" si="4"/>
        <v>650000</v>
      </c>
      <c r="U37" s="29" t="s">
        <v>399</v>
      </c>
      <c r="V37" s="43" t="str">
        <f t="shared" si="5"/>
        <v>Invalid</v>
      </c>
    </row>
    <row r="38" spans="1:22" s="59" customFormat="1" ht="49.5" customHeight="1" thickBot="1" thickTop="1">
      <c r="A38" s="40" t="s">
        <v>524</v>
      </c>
      <c r="B38" s="26" t="s">
        <v>23</v>
      </c>
      <c r="C38" s="27" t="s">
        <v>538</v>
      </c>
      <c r="D38" s="30" t="s">
        <v>20</v>
      </c>
      <c r="E38" s="30"/>
      <c r="F38" s="30" t="s">
        <v>11</v>
      </c>
      <c r="G38" s="30" t="s">
        <v>400</v>
      </c>
      <c r="H38" s="41" t="s">
        <v>21</v>
      </c>
      <c r="I38" s="29"/>
      <c r="J38" s="29"/>
      <c r="K38" s="31"/>
      <c r="L38" s="33"/>
      <c r="M38" s="33"/>
      <c r="N38" s="33">
        <f t="shared" si="3"/>
        <v>0</v>
      </c>
      <c r="O38" s="34"/>
      <c r="P38" s="34"/>
      <c r="Q38" s="34"/>
      <c r="R38" s="32">
        <f>3.8*1000000</f>
        <v>3800000</v>
      </c>
      <c r="S38" s="32">
        <f>5*1000000</f>
        <v>5000000</v>
      </c>
      <c r="T38" s="35">
        <f t="shared" si="4"/>
        <v>8800000</v>
      </c>
      <c r="U38" s="29" t="s">
        <v>401</v>
      </c>
      <c r="V38" s="43" t="str">
        <f t="shared" si="5"/>
        <v>Invalid</v>
      </c>
    </row>
    <row r="39" spans="1:22" s="59" customFormat="1" ht="49.5" customHeight="1" thickBot="1" thickTop="1">
      <c r="A39" s="40" t="s">
        <v>524</v>
      </c>
      <c r="B39" s="26" t="s">
        <v>23</v>
      </c>
      <c r="C39" s="27" t="s">
        <v>538</v>
      </c>
      <c r="D39" s="30" t="s">
        <v>20</v>
      </c>
      <c r="E39" s="30"/>
      <c r="F39" s="30" t="s">
        <v>11</v>
      </c>
      <c r="G39" s="30" t="s">
        <v>224</v>
      </c>
      <c r="H39" s="41" t="s">
        <v>21</v>
      </c>
      <c r="I39" s="29"/>
      <c r="J39" s="29"/>
      <c r="K39" s="31"/>
      <c r="L39" s="33"/>
      <c r="M39" s="33"/>
      <c r="N39" s="33">
        <f t="shared" si="3"/>
        <v>0</v>
      </c>
      <c r="O39" s="34"/>
      <c r="P39" s="34"/>
      <c r="Q39" s="34"/>
      <c r="R39" s="32">
        <f>2*1000000</f>
        <v>2000000</v>
      </c>
      <c r="S39" s="32">
        <f>3.3*1000000</f>
        <v>3300000</v>
      </c>
      <c r="T39" s="35">
        <f t="shared" si="4"/>
        <v>5300000</v>
      </c>
      <c r="U39" s="29" t="s">
        <v>223</v>
      </c>
      <c r="V39" s="43" t="str">
        <f t="shared" si="5"/>
        <v>Invalid</v>
      </c>
    </row>
    <row r="40" spans="1:22" s="59" customFormat="1" ht="49.5" customHeight="1" thickBot="1" thickTop="1">
      <c r="A40" s="40" t="s">
        <v>524</v>
      </c>
      <c r="B40" s="26" t="s">
        <v>23</v>
      </c>
      <c r="C40" s="27" t="s">
        <v>538</v>
      </c>
      <c r="D40" s="30" t="s">
        <v>20</v>
      </c>
      <c r="E40" s="30"/>
      <c r="F40" s="30" t="s">
        <v>11</v>
      </c>
      <c r="G40" s="30" t="s">
        <v>402</v>
      </c>
      <c r="H40" s="41" t="s">
        <v>24</v>
      </c>
      <c r="I40" s="29"/>
      <c r="J40" s="29"/>
      <c r="K40" s="31"/>
      <c r="L40" s="65"/>
      <c r="M40" s="65"/>
      <c r="N40" s="65"/>
      <c r="O40" s="61"/>
      <c r="P40" s="61"/>
      <c r="Q40" s="61"/>
      <c r="R40" s="32">
        <v>2500000</v>
      </c>
      <c r="S40" s="32"/>
      <c r="T40" s="34">
        <f t="shared" si="4"/>
        <v>2500000</v>
      </c>
      <c r="U40" s="29" t="s">
        <v>403</v>
      </c>
      <c r="V40" s="43" t="e">
        <f>IF(#REF!&gt;T40,"Invalid","OK")</f>
        <v>#REF!</v>
      </c>
    </row>
    <row r="41" spans="1:22" s="59" customFormat="1" ht="49.5" customHeight="1" thickBot="1" thickTop="1">
      <c r="A41" s="40" t="s">
        <v>524</v>
      </c>
      <c r="B41" s="26" t="s">
        <v>23</v>
      </c>
      <c r="C41" s="27" t="s">
        <v>538</v>
      </c>
      <c r="D41" s="30" t="s">
        <v>20</v>
      </c>
      <c r="E41" s="30"/>
      <c r="F41" s="30" t="s">
        <v>12</v>
      </c>
      <c r="G41" s="30" t="s">
        <v>561</v>
      </c>
      <c r="H41" s="41"/>
      <c r="I41" s="29"/>
      <c r="J41" s="29"/>
      <c r="K41" s="31"/>
      <c r="L41" s="65"/>
      <c r="M41" s="65"/>
      <c r="N41" s="65"/>
      <c r="O41" s="61"/>
      <c r="P41" s="61"/>
      <c r="Q41" s="61"/>
      <c r="R41" s="32">
        <v>2407322</v>
      </c>
      <c r="S41" s="32"/>
      <c r="T41" s="34">
        <f t="shared" si="4"/>
        <v>2407322</v>
      </c>
      <c r="U41" s="29" t="s">
        <v>404</v>
      </c>
      <c r="V41" s="43" t="e">
        <f>IF(#REF!&gt;T41,"Invalid","OK")</f>
        <v>#REF!</v>
      </c>
    </row>
    <row r="42" spans="1:22" s="59" customFormat="1" ht="51" thickBot="1" thickTop="1">
      <c r="A42" s="40" t="s">
        <v>524</v>
      </c>
      <c r="B42" s="26" t="s">
        <v>23</v>
      </c>
      <c r="C42" s="27" t="s">
        <v>538</v>
      </c>
      <c r="D42" s="30" t="s">
        <v>20</v>
      </c>
      <c r="E42" s="30"/>
      <c r="F42" s="30" t="s">
        <v>11</v>
      </c>
      <c r="G42" s="30" t="s">
        <v>405</v>
      </c>
      <c r="H42" s="41"/>
      <c r="I42" s="29"/>
      <c r="J42" s="29"/>
      <c r="K42" s="31"/>
      <c r="L42" s="65"/>
      <c r="M42" s="65"/>
      <c r="N42" s="65"/>
      <c r="O42" s="61"/>
      <c r="P42" s="61"/>
      <c r="Q42" s="61"/>
      <c r="R42" s="32">
        <v>6478311.8</v>
      </c>
      <c r="S42" s="32"/>
      <c r="T42" s="34">
        <f t="shared" si="4"/>
        <v>6478311.8</v>
      </c>
      <c r="U42" s="29" t="s">
        <v>404</v>
      </c>
      <c r="V42" s="43" t="e">
        <f>IF(#REF!&gt;T42,"Invalid","OK")</f>
        <v>#REF!</v>
      </c>
    </row>
    <row r="43" spans="1:22" s="59" customFormat="1" ht="51" thickBot="1" thickTop="1">
      <c r="A43" s="40" t="s">
        <v>524</v>
      </c>
      <c r="B43" s="26" t="s">
        <v>23</v>
      </c>
      <c r="C43" s="27" t="s">
        <v>538</v>
      </c>
      <c r="D43" s="30" t="s">
        <v>20</v>
      </c>
      <c r="E43" s="30"/>
      <c r="F43" s="30" t="s">
        <v>12</v>
      </c>
      <c r="G43" s="30" t="s">
        <v>406</v>
      </c>
      <c r="H43" s="41"/>
      <c r="I43" s="29"/>
      <c r="J43" s="29"/>
      <c r="K43" s="31"/>
      <c r="L43" s="65"/>
      <c r="M43" s="65"/>
      <c r="N43" s="65"/>
      <c r="O43" s="61"/>
      <c r="P43" s="61"/>
      <c r="Q43" s="61"/>
      <c r="R43" s="32">
        <v>1772050</v>
      </c>
      <c r="S43" s="32"/>
      <c r="T43" s="34">
        <f t="shared" si="4"/>
        <v>1772050</v>
      </c>
      <c r="U43" s="29" t="s">
        <v>246</v>
      </c>
      <c r="V43" s="43" t="e">
        <f>IF(#REF!&gt;T43,"Invalid","OK")</f>
        <v>#REF!</v>
      </c>
    </row>
    <row r="44" spans="1:22" s="59" customFormat="1" ht="51" thickBot="1" thickTop="1">
      <c r="A44" s="40" t="s">
        <v>524</v>
      </c>
      <c r="B44" s="26" t="s">
        <v>23</v>
      </c>
      <c r="C44" s="27" t="s">
        <v>538</v>
      </c>
      <c r="D44" s="30" t="s">
        <v>20</v>
      </c>
      <c r="E44" s="30"/>
      <c r="F44" s="30" t="s">
        <v>12</v>
      </c>
      <c r="G44" s="30" t="s">
        <v>407</v>
      </c>
      <c r="H44" s="41"/>
      <c r="I44" s="29"/>
      <c r="J44" s="29"/>
      <c r="K44" s="31"/>
      <c r="L44" s="65"/>
      <c r="M44" s="65"/>
      <c r="N44" s="65"/>
      <c r="O44" s="61"/>
      <c r="P44" s="61"/>
      <c r="Q44" s="61"/>
      <c r="R44" s="32">
        <v>1651720</v>
      </c>
      <c r="S44" s="32"/>
      <c r="T44" s="34">
        <f t="shared" si="4"/>
        <v>1651720</v>
      </c>
      <c r="U44" s="29" t="s">
        <v>408</v>
      </c>
      <c r="V44" s="43" t="e">
        <f>IF(#REF!&gt;T44,"Invalid","OK")</f>
        <v>#REF!</v>
      </c>
    </row>
    <row r="45" spans="1:22" s="59" customFormat="1" ht="49.5" customHeight="1" thickBot="1" thickTop="1">
      <c r="A45" s="40" t="s">
        <v>524</v>
      </c>
      <c r="B45" s="26" t="s">
        <v>23</v>
      </c>
      <c r="C45" s="27" t="s">
        <v>538</v>
      </c>
      <c r="D45" s="30" t="s">
        <v>20</v>
      </c>
      <c r="E45" s="30"/>
      <c r="F45" s="30" t="s">
        <v>12</v>
      </c>
      <c r="G45" s="30" t="s">
        <v>530</v>
      </c>
      <c r="H45" s="41"/>
      <c r="I45" s="29"/>
      <c r="J45" s="29"/>
      <c r="K45" s="31"/>
      <c r="L45" s="65"/>
      <c r="M45" s="65"/>
      <c r="N45" s="65"/>
      <c r="O45" s="61"/>
      <c r="P45" s="61"/>
      <c r="Q45" s="61"/>
      <c r="R45" s="32">
        <v>1480310</v>
      </c>
      <c r="S45" s="32">
        <v>425000</v>
      </c>
      <c r="T45" s="34">
        <f t="shared" si="4"/>
        <v>1905310</v>
      </c>
      <c r="U45" s="29" t="s">
        <v>409</v>
      </c>
      <c r="V45" s="43" t="e">
        <f>IF(#REF!&gt;T45,"Invalid","OK")</f>
        <v>#REF!</v>
      </c>
    </row>
    <row r="46" spans="1:22" s="59" customFormat="1" ht="49.5" customHeight="1" thickBot="1" thickTop="1">
      <c r="A46" s="40" t="s">
        <v>524</v>
      </c>
      <c r="B46" s="26" t="s">
        <v>23</v>
      </c>
      <c r="C46" s="27" t="s">
        <v>538</v>
      </c>
      <c r="D46" s="30" t="s">
        <v>20</v>
      </c>
      <c r="E46" s="30"/>
      <c r="F46" s="30" t="s">
        <v>12</v>
      </c>
      <c r="G46" s="30" t="s">
        <v>410</v>
      </c>
      <c r="H46" s="41"/>
      <c r="I46" s="29"/>
      <c r="J46" s="29"/>
      <c r="K46" s="31"/>
      <c r="L46" s="65"/>
      <c r="M46" s="65"/>
      <c r="N46" s="65"/>
      <c r="O46" s="61"/>
      <c r="P46" s="61"/>
      <c r="Q46" s="61"/>
      <c r="R46" s="32">
        <v>1250480</v>
      </c>
      <c r="S46" s="32">
        <v>2027250</v>
      </c>
      <c r="T46" s="34">
        <f t="shared" si="4"/>
        <v>3277730</v>
      </c>
      <c r="U46" s="29" t="s">
        <v>409</v>
      </c>
      <c r="V46" s="43" t="e">
        <f>IF(#REF!&gt;T46,"Invalid","OK")</f>
        <v>#REF!</v>
      </c>
    </row>
    <row r="47" spans="1:22" s="59" customFormat="1" ht="49.5" customHeight="1" thickBot="1" thickTop="1">
      <c r="A47" s="40" t="s">
        <v>524</v>
      </c>
      <c r="B47" s="26" t="s">
        <v>23</v>
      </c>
      <c r="C47" s="27" t="s">
        <v>538</v>
      </c>
      <c r="D47" s="30" t="s">
        <v>20</v>
      </c>
      <c r="E47" s="30"/>
      <c r="F47" s="30" t="s">
        <v>11</v>
      </c>
      <c r="G47" s="30" t="s">
        <v>411</v>
      </c>
      <c r="H47" s="41"/>
      <c r="I47" s="29"/>
      <c r="J47" s="29"/>
      <c r="K47" s="31"/>
      <c r="L47" s="65"/>
      <c r="M47" s="65"/>
      <c r="N47" s="65"/>
      <c r="O47" s="61"/>
      <c r="P47" s="61"/>
      <c r="Q47" s="61"/>
      <c r="R47" s="32">
        <v>2528000</v>
      </c>
      <c r="S47" s="32"/>
      <c r="T47" s="34">
        <f t="shared" si="4"/>
        <v>2528000</v>
      </c>
      <c r="U47" s="29" t="s">
        <v>240</v>
      </c>
      <c r="V47" s="43" t="e">
        <f>IF(#REF!&gt;T47,"Invalid","OK")</f>
        <v>#REF!</v>
      </c>
    </row>
    <row r="48" spans="1:22" s="59" customFormat="1" ht="49.5" customHeight="1" thickBot="1" thickTop="1">
      <c r="A48" s="40" t="s">
        <v>524</v>
      </c>
      <c r="B48" s="26" t="s">
        <v>23</v>
      </c>
      <c r="C48" s="27" t="s">
        <v>538</v>
      </c>
      <c r="D48" s="30" t="s">
        <v>20</v>
      </c>
      <c r="E48" s="30"/>
      <c r="F48" s="30" t="s">
        <v>12</v>
      </c>
      <c r="G48" s="30" t="s">
        <v>412</v>
      </c>
      <c r="H48" s="41" t="s">
        <v>24</v>
      </c>
      <c r="I48" s="29"/>
      <c r="J48" s="29"/>
      <c r="K48" s="31"/>
      <c r="L48" s="65"/>
      <c r="M48" s="65"/>
      <c r="N48" s="65"/>
      <c r="O48" s="61"/>
      <c r="P48" s="61"/>
      <c r="Q48" s="61"/>
      <c r="R48" s="32">
        <f>2.7*1000000</f>
        <v>2700000</v>
      </c>
      <c r="S48" s="32"/>
      <c r="T48" s="34">
        <f t="shared" si="4"/>
        <v>2700000</v>
      </c>
      <c r="U48" s="30" t="s">
        <v>413</v>
      </c>
      <c r="V48" s="43" t="e">
        <f>IF(#REF!&gt;T48,"Invalid","OK")</f>
        <v>#REF!</v>
      </c>
    </row>
    <row r="49" spans="1:22" s="59" customFormat="1" ht="49.5" customHeight="1" thickBot="1" thickTop="1">
      <c r="A49" s="40" t="s">
        <v>524</v>
      </c>
      <c r="B49" s="26" t="s">
        <v>23</v>
      </c>
      <c r="C49" s="27" t="s">
        <v>538</v>
      </c>
      <c r="D49" s="30" t="s">
        <v>20</v>
      </c>
      <c r="E49" s="30"/>
      <c r="F49" s="30" t="s">
        <v>11</v>
      </c>
      <c r="G49" s="30" t="s">
        <v>417</v>
      </c>
      <c r="H49" s="41" t="s">
        <v>24</v>
      </c>
      <c r="I49" s="29"/>
      <c r="J49" s="29"/>
      <c r="K49" s="31"/>
      <c r="L49" s="65"/>
      <c r="M49" s="42"/>
      <c r="N49" s="33">
        <f aca="true" t="shared" si="6" ref="N49:N61">SUM(L49:M49)</f>
        <v>0</v>
      </c>
      <c r="O49" s="34"/>
      <c r="P49" s="34"/>
      <c r="Q49" s="34"/>
      <c r="R49" s="32">
        <f>1000000*4.295</f>
        <v>4295000</v>
      </c>
      <c r="S49" s="32">
        <f>2.77*1000000</f>
        <v>2770000</v>
      </c>
      <c r="T49" s="35">
        <f>SUM(R49:S49)</f>
        <v>7065000</v>
      </c>
      <c r="U49" s="30" t="s">
        <v>418</v>
      </c>
      <c r="V49" s="43" t="str">
        <f>IF(T49&gt;N49,"Invalid","OK")</f>
        <v>Invalid</v>
      </c>
    </row>
    <row r="50" spans="1:22" s="59" customFormat="1" ht="49.5" customHeight="1" thickBot="1" thickTop="1">
      <c r="A50" s="40" t="s">
        <v>524</v>
      </c>
      <c r="B50" s="26" t="s">
        <v>23</v>
      </c>
      <c r="C50" s="27" t="s">
        <v>538</v>
      </c>
      <c r="D50" s="30" t="s">
        <v>20</v>
      </c>
      <c r="E50" s="30"/>
      <c r="F50" s="30" t="s">
        <v>11</v>
      </c>
      <c r="G50" s="30" t="s">
        <v>419</v>
      </c>
      <c r="H50" s="41" t="s">
        <v>24</v>
      </c>
      <c r="I50" s="29"/>
      <c r="J50" s="29"/>
      <c r="K50" s="31"/>
      <c r="L50" s="65"/>
      <c r="M50" s="65"/>
      <c r="N50" s="65"/>
      <c r="O50" s="61"/>
      <c r="P50" s="61"/>
      <c r="Q50" s="61"/>
      <c r="R50" s="32">
        <f>4.5*1000000</f>
        <v>4500000</v>
      </c>
      <c r="S50" s="32"/>
      <c r="T50" s="34">
        <f>SUM(R50:S50)</f>
        <v>4500000</v>
      </c>
      <c r="U50" s="30" t="s">
        <v>420</v>
      </c>
      <c r="V50" s="43" t="e">
        <f>IF(#REF!&gt;T50,"Invalid","OK")</f>
        <v>#REF!</v>
      </c>
    </row>
    <row r="51" spans="1:22" s="59" customFormat="1" ht="49.5" customHeight="1" thickBot="1" thickTop="1">
      <c r="A51" s="40" t="s">
        <v>524</v>
      </c>
      <c r="B51" s="26" t="s">
        <v>23</v>
      </c>
      <c r="C51" s="27" t="s">
        <v>538</v>
      </c>
      <c r="D51" s="30" t="s">
        <v>20</v>
      </c>
      <c r="E51" s="30"/>
      <c r="F51" s="30" t="s">
        <v>11</v>
      </c>
      <c r="G51" s="30" t="s">
        <v>421</v>
      </c>
      <c r="H51" s="41" t="s">
        <v>24</v>
      </c>
      <c r="I51" s="29"/>
      <c r="J51" s="29"/>
      <c r="K51" s="31"/>
      <c r="L51" s="65"/>
      <c r="M51" s="65"/>
      <c r="N51" s="65"/>
      <c r="O51" s="61"/>
      <c r="P51" s="61"/>
      <c r="Q51" s="61"/>
      <c r="R51" s="32">
        <v>4885000</v>
      </c>
      <c r="S51" s="32"/>
      <c r="T51" s="34">
        <f>SUM(R51:S51)</f>
        <v>4885000</v>
      </c>
      <c r="U51" s="30" t="s">
        <v>422</v>
      </c>
      <c r="V51" s="43" t="e">
        <f>IF(#REF!&gt;T51,"Invalid","OK")</f>
        <v>#REF!</v>
      </c>
    </row>
    <row r="52" spans="1:22" s="59" customFormat="1" ht="49.5" customHeight="1" thickBot="1" thickTop="1">
      <c r="A52" s="40" t="s">
        <v>524</v>
      </c>
      <c r="B52" s="26" t="s">
        <v>23</v>
      </c>
      <c r="C52" s="27" t="s">
        <v>538</v>
      </c>
      <c r="D52" s="30" t="s">
        <v>20</v>
      </c>
      <c r="E52" s="30"/>
      <c r="F52" s="30" t="s">
        <v>12</v>
      </c>
      <c r="G52" s="30" t="s">
        <v>423</v>
      </c>
      <c r="H52" s="31" t="s">
        <v>24</v>
      </c>
      <c r="I52" s="29"/>
      <c r="J52" s="29"/>
      <c r="K52" s="31"/>
      <c r="L52" s="42">
        <v>1563000</v>
      </c>
      <c r="M52" s="42"/>
      <c r="N52" s="33">
        <f t="shared" si="6"/>
        <v>1563000</v>
      </c>
      <c r="O52" s="34"/>
      <c r="P52" s="34"/>
      <c r="Q52" s="34"/>
      <c r="R52" s="32">
        <v>450000</v>
      </c>
      <c r="S52" s="32"/>
      <c r="T52" s="35">
        <f t="shared" si="4"/>
        <v>450000</v>
      </c>
      <c r="U52" s="30" t="s">
        <v>418</v>
      </c>
      <c r="V52" s="43" t="str">
        <f>IF(T52&gt;N52,"Invalid","OK")</f>
        <v>OK</v>
      </c>
    </row>
    <row r="53" spans="1:22" s="59" customFormat="1" ht="51" thickBot="1" thickTop="1">
      <c r="A53" s="40" t="s">
        <v>524</v>
      </c>
      <c r="B53" s="26" t="s">
        <v>23</v>
      </c>
      <c r="C53" s="27" t="s">
        <v>538</v>
      </c>
      <c r="D53" s="30" t="s">
        <v>20</v>
      </c>
      <c r="E53" s="30"/>
      <c r="F53" s="30" t="s">
        <v>12</v>
      </c>
      <c r="G53" s="30" t="s">
        <v>424</v>
      </c>
      <c r="H53" s="41" t="s">
        <v>24</v>
      </c>
      <c r="I53" s="29"/>
      <c r="J53" s="29"/>
      <c r="K53" s="31"/>
      <c r="L53" s="42">
        <f>3*1000000</f>
        <v>3000000</v>
      </c>
      <c r="M53" s="42"/>
      <c r="N53" s="33">
        <f t="shared" si="6"/>
        <v>3000000</v>
      </c>
      <c r="O53" s="34"/>
      <c r="P53" s="34"/>
      <c r="Q53" s="34"/>
      <c r="R53" s="32">
        <f>1.431*1000000</f>
        <v>1431000</v>
      </c>
      <c r="S53" s="32"/>
      <c r="T53" s="35">
        <f t="shared" si="4"/>
        <v>1431000</v>
      </c>
      <c r="U53" s="30" t="s">
        <v>425</v>
      </c>
      <c r="V53" s="43" t="str">
        <f>IF(T53&gt;N53,"Invalid","OK")</f>
        <v>OK</v>
      </c>
    </row>
    <row r="54" spans="1:22" s="59" customFormat="1" ht="51" thickBot="1" thickTop="1">
      <c r="A54" s="40" t="s">
        <v>524</v>
      </c>
      <c r="B54" s="26" t="s">
        <v>23</v>
      </c>
      <c r="C54" s="27" t="s">
        <v>538</v>
      </c>
      <c r="D54" s="30" t="s">
        <v>20</v>
      </c>
      <c r="E54" s="30"/>
      <c r="F54" s="30" t="s">
        <v>12</v>
      </c>
      <c r="G54" s="30" t="s">
        <v>428</v>
      </c>
      <c r="H54" s="41" t="s">
        <v>24</v>
      </c>
      <c r="I54" s="29"/>
      <c r="J54" s="29"/>
      <c r="K54" s="31"/>
      <c r="L54" s="65"/>
      <c r="M54" s="65"/>
      <c r="N54" s="65"/>
      <c r="O54" s="61"/>
      <c r="P54" s="61"/>
      <c r="Q54" s="61"/>
      <c r="R54" s="32">
        <v>453000</v>
      </c>
      <c r="S54" s="32"/>
      <c r="T54" s="34">
        <f>SUM(R54:S54)</f>
        <v>453000</v>
      </c>
      <c r="U54" s="30" t="s">
        <v>429</v>
      </c>
      <c r="V54" s="43" t="e">
        <f>IF(#REF!&gt;T54,"Invalid","OK")</f>
        <v>#REF!</v>
      </c>
    </row>
    <row r="55" spans="1:22" s="59" customFormat="1" ht="67.5" thickBot="1" thickTop="1">
      <c r="A55" s="40" t="s">
        <v>524</v>
      </c>
      <c r="B55" s="26" t="s">
        <v>23</v>
      </c>
      <c r="C55" s="27" t="s">
        <v>538</v>
      </c>
      <c r="D55" s="30" t="s">
        <v>20</v>
      </c>
      <c r="E55" s="30"/>
      <c r="F55" s="30" t="s">
        <v>12</v>
      </c>
      <c r="G55" s="30" t="s">
        <v>430</v>
      </c>
      <c r="H55" s="41" t="s">
        <v>24</v>
      </c>
      <c r="I55" s="29"/>
      <c r="J55" s="29"/>
      <c r="K55" s="31"/>
      <c r="L55" s="65"/>
      <c r="M55" s="65"/>
      <c r="N55" s="65"/>
      <c r="O55" s="61"/>
      <c r="P55" s="61"/>
      <c r="Q55" s="61"/>
      <c r="R55" s="32">
        <v>856000</v>
      </c>
      <c r="S55" s="32"/>
      <c r="T55" s="34">
        <f>SUM(R55:S55)</f>
        <v>856000</v>
      </c>
      <c r="U55" s="30" t="s">
        <v>431</v>
      </c>
      <c r="V55" s="43" t="e">
        <f>IF(#REF!&gt;T55,"Invalid","OK")</f>
        <v>#REF!</v>
      </c>
    </row>
    <row r="56" spans="1:22" s="59" customFormat="1" ht="51" thickBot="1" thickTop="1">
      <c r="A56" s="40" t="s">
        <v>524</v>
      </c>
      <c r="B56" s="26" t="s">
        <v>23</v>
      </c>
      <c r="C56" s="27" t="s">
        <v>538</v>
      </c>
      <c r="D56" s="30" t="s">
        <v>20</v>
      </c>
      <c r="E56" s="30"/>
      <c r="F56" s="29"/>
      <c r="G56" s="30" t="s">
        <v>432</v>
      </c>
      <c r="H56" s="41" t="s">
        <v>21</v>
      </c>
      <c r="I56" s="29"/>
      <c r="J56" s="29"/>
      <c r="K56" s="31"/>
      <c r="L56" s="33"/>
      <c r="M56" s="33"/>
      <c r="N56" s="33">
        <f t="shared" si="6"/>
        <v>0</v>
      </c>
      <c r="O56" s="34"/>
      <c r="P56" s="34"/>
      <c r="Q56" s="34"/>
      <c r="R56" s="32">
        <f>3.3*1000000</f>
        <v>3300000</v>
      </c>
      <c r="S56" s="32"/>
      <c r="T56" s="35">
        <f t="shared" si="4"/>
        <v>3300000</v>
      </c>
      <c r="U56" s="29" t="s">
        <v>250</v>
      </c>
      <c r="V56" s="43" t="str">
        <f>IF(T56&gt;N56,"Invalid","OK")</f>
        <v>Invalid</v>
      </c>
    </row>
    <row r="57" spans="1:22" s="59" customFormat="1" ht="46.5" customHeight="1" thickBot="1" thickTop="1">
      <c r="A57" s="40" t="s">
        <v>524</v>
      </c>
      <c r="B57" s="26" t="s">
        <v>23</v>
      </c>
      <c r="C57" s="27" t="s">
        <v>538</v>
      </c>
      <c r="D57" s="30" t="s">
        <v>20</v>
      </c>
      <c r="E57" s="30"/>
      <c r="F57" s="30" t="s">
        <v>433</v>
      </c>
      <c r="G57" s="30" t="s">
        <v>434</v>
      </c>
      <c r="H57" s="41"/>
      <c r="I57" s="29"/>
      <c r="J57" s="29"/>
      <c r="K57" s="31"/>
      <c r="L57" s="33"/>
      <c r="M57" s="33">
        <v>1480000</v>
      </c>
      <c r="N57" s="33">
        <f t="shared" si="6"/>
        <v>1480000</v>
      </c>
      <c r="O57" s="34"/>
      <c r="P57" s="34"/>
      <c r="Q57" s="34"/>
      <c r="R57" s="32">
        <v>480000</v>
      </c>
      <c r="S57" s="32"/>
      <c r="T57" s="35">
        <f t="shared" si="4"/>
        <v>480000</v>
      </c>
      <c r="U57" s="30" t="s">
        <v>435</v>
      </c>
      <c r="V57" s="43" t="str">
        <f>IF(T57&gt;N57,"Invalid","OK")</f>
        <v>OK</v>
      </c>
    </row>
    <row r="58" spans="1:22" s="59" customFormat="1" ht="49.5" customHeight="1" thickBot="1" thickTop="1">
      <c r="A58" s="40" t="s">
        <v>524</v>
      </c>
      <c r="B58" s="26" t="s">
        <v>23</v>
      </c>
      <c r="C58" s="27" t="s">
        <v>538</v>
      </c>
      <c r="D58" s="30" t="s">
        <v>20</v>
      </c>
      <c r="E58" s="30"/>
      <c r="F58" s="30" t="s">
        <v>11</v>
      </c>
      <c r="G58" s="30"/>
      <c r="H58" s="41" t="s">
        <v>29</v>
      </c>
      <c r="I58" s="29"/>
      <c r="J58" s="29"/>
      <c r="K58" s="31"/>
      <c r="L58" s="33"/>
      <c r="M58" s="65"/>
      <c r="N58" s="65"/>
      <c r="O58" s="61"/>
      <c r="P58" s="61"/>
      <c r="Q58" s="61"/>
      <c r="R58" s="32"/>
      <c r="S58" s="32">
        <f>1.8*1000000</f>
        <v>1800000</v>
      </c>
      <c r="T58" s="34">
        <f>SUM(L58:S58)</f>
        <v>1800000</v>
      </c>
      <c r="U58" s="30" t="s">
        <v>393</v>
      </c>
      <c r="V58" s="43" t="e">
        <f>IF(#REF!&gt;T58,"Invalid","OK")</f>
        <v>#REF!</v>
      </c>
    </row>
    <row r="59" spans="1:22" s="59" customFormat="1" ht="49.5" customHeight="1" thickBot="1" thickTop="1">
      <c r="A59" s="40" t="s">
        <v>524</v>
      </c>
      <c r="B59" s="26" t="s">
        <v>23</v>
      </c>
      <c r="C59" s="27" t="s">
        <v>538</v>
      </c>
      <c r="D59" s="30" t="s">
        <v>20</v>
      </c>
      <c r="E59" s="30"/>
      <c r="F59" s="30"/>
      <c r="G59" s="30" t="s">
        <v>436</v>
      </c>
      <c r="H59" s="41"/>
      <c r="I59" s="29"/>
      <c r="J59" s="29"/>
      <c r="K59" s="31"/>
      <c r="L59" s="33"/>
      <c r="M59" s="65"/>
      <c r="N59" s="65"/>
      <c r="O59" s="61"/>
      <c r="P59" s="61"/>
      <c r="Q59" s="61"/>
      <c r="R59" s="32"/>
      <c r="S59" s="32">
        <v>200000</v>
      </c>
      <c r="T59" s="34">
        <f>SUM(L59:S59)</f>
        <v>200000</v>
      </c>
      <c r="U59" s="30" t="s">
        <v>437</v>
      </c>
      <c r="V59" s="43" t="e">
        <f>IF(#REF!&gt;T59,"Invalid","OK")</f>
        <v>#REF!</v>
      </c>
    </row>
    <row r="60" spans="1:22" s="59" customFormat="1" ht="53.25" customHeight="1" thickBot="1" thickTop="1">
      <c r="A60" s="40" t="s">
        <v>524</v>
      </c>
      <c r="B60" s="26" t="s">
        <v>23</v>
      </c>
      <c r="C60" s="27" t="s">
        <v>538</v>
      </c>
      <c r="D60" s="30" t="s">
        <v>20</v>
      </c>
      <c r="E60" s="30"/>
      <c r="F60" s="30" t="s">
        <v>11</v>
      </c>
      <c r="G60" s="30" t="s">
        <v>438</v>
      </c>
      <c r="H60" s="41"/>
      <c r="I60" s="29"/>
      <c r="J60" s="29"/>
      <c r="K60" s="31"/>
      <c r="L60" s="33"/>
      <c r="M60" s="65"/>
      <c r="N60" s="65"/>
      <c r="O60" s="61"/>
      <c r="P60" s="61"/>
      <c r="Q60" s="61"/>
      <c r="R60" s="32"/>
      <c r="S60" s="32">
        <v>5300526</v>
      </c>
      <c r="T60" s="34">
        <f>SUM(L60:S60)</f>
        <v>5300526</v>
      </c>
      <c r="U60" s="30" t="s">
        <v>439</v>
      </c>
      <c r="V60" s="43" t="e">
        <f>IF(#REF!&gt;T60,"Invalid","OK")</f>
        <v>#REF!</v>
      </c>
    </row>
    <row r="61" spans="1:22" s="59" customFormat="1" ht="49.5" customHeight="1" thickBot="1" thickTop="1">
      <c r="A61" s="40" t="s">
        <v>524</v>
      </c>
      <c r="B61" s="26" t="s">
        <v>23</v>
      </c>
      <c r="C61" s="44" t="s">
        <v>22</v>
      </c>
      <c r="D61" s="30" t="s">
        <v>22</v>
      </c>
      <c r="E61" s="30"/>
      <c r="F61" s="30" t="s">
        <v>476</v>
      </c>
      <c r="G61" s="30" t="s">
        <v>477</v>
      </c>
      <c r="H61" s="41" t="s">
        <v>21</v>
      </c>
      <c r="I61" s="30"/>
      <c r="J61" s="30"/>
      <c r="K61" s="41"/>
      <c r="L61" s="42"/>
      <c r="M61" s="42"/>
      <c r="N61" s="33">
        <f t="shared" si="6"/>
        <v>0</v>
      </c>
      <c r="O61" s="34"/>
      <c r="P61" s="34"/>
      <c r="Q61" s="34"/>
      <c r="R61" s="32">
        <f>1.7*1000000</f>
        <v>1700000</v>
      </c>
      <c r="S61" s="32"/>
      <c r="T61" s="35">
        <f>SUM(R61:S61)</f>
        <v>1700000</v>
      </c>
      <c r="U61" s="30" t="s">
        <v>401</v>
      </c>
      <c r="V61" s="43" t="str">
        <f>IF(T61&gt;N61,"Invalid","OK")</f>
        <v>Invalid</v>
      </c>
    </row>
    <row r="62" spans="1:22" s="59" customFormat="1" ht="49.5" customHeight="1" thickBot="1" thickTop="1">
      <c r="A62" s="40" t="s">
        <v>524</v>
      </c>
      <c r="B62" s="26" t="s">
        <v>23</v>
      </c>
      <c r="C62" s="44" t="s">
        <v>22</v>
      </c>
      <c r="D62" s="30" t="s">
        <v>22</v>
      </c>
      <c r="E62" s="30"/>
      <c r="F62" s="30" t="s">
        <v>478</v>
      </c>
      <c r="G62" s="30" t="s">
        <v>479</v>
      </c>
      <c r="H62" s="41"/>
      <c r="I62" s="30"/>
      <c r="J62" s="30"/>
      <c r="K62" s="41"/>
      <c r="L62" s="65"/>
      <c r="M62" s="65"/>
      <c r="N62" s="65"/>
      <c r="O62" s="61"/>
      <c r="P62" s="61"/>
      <c r="Q62" s="61"/>
      <c r="R62" s="32">
        <f>129*16320</f>
        <v>2105280</v>
      </c>
      <c r="S62" s="32"/>
      <c r="T62" s="34">
        <f>SUM(R62:S62)</f>
        <v>2105280</v>
      </c>
      <c r="U62" s="29" t="s">
        <v>409</v>
      </c>
      <c r="V62" s="43" t="e">
        <f>IF(#REF!&gt;T62,"Invalid","OK")</f>
        <v>#REF!</v>
      </c>
    </row>
    <row r="63" spans="1:22" s="59" customFormat="1" ht="49.5" customHeight="1" thickBot="1" thickTop="1">
      <c r="A63" s="40" t="s">
        <v>524</v>
      </c>
      <c r="B63" s="26" t="s">
        <v>23</v>
      </c>
      <c r="C63" s="44" t="s">
        <v>22</v>
      </c>
      <c r="D63" s="30" t="s">
        <v>22</v>
      </c>
      <c r="E63" s="30"/>
      <c r="F63" s="30" t="s">
        <v>480</v>
      </c>
      <c r="G63" s="30" t="s">
        <v>481</v>
      </c>
      <c r="H63" s="41"/>
      <c r="I63" s="30"/>
      <c r="J63" s="30"/>
      <c r="K63" s="41"/>
      <c r="L63" s="65"/>
      <c r="M63" s="65"/>
      <c r="N63" s="65"/>
      <c r="O63" s="61"/>
      <c r="P63" s="61"/>
      <c r="Q63" s="61"/>
      <c r="R63" s="32">
        <f>163*30000</f>
        <v>4890000</v>
      </c>
      <c r="S63" s="32"/>
      <c r="T63" s="34">
        <f>SUM(R63:S63)</f>
        <v>4890000</v>
      </c>
      <c r="U63" s="29" t="s">
        <v>409</v>
      </c>
      <c r="V63" s="43" t="e">
        <f>IF(#REF!&gt;T63,"Invalid","OK")</f>
        <v>#REF!</v>
      </c>
    </row>
    <row r="64" spans="1:22" s="59" customFormat="1" ht="54" customHeight="1" thickBot="1" thickTop="1">
      <c r="A64" s="40" t="s">
        <v>524</v>
      </c>
      <c r="B64" s="26" t="s">
        <v>23</v>
      </c>
      <c r="C64" s="44" t="s">
        <v>22</v>
      </c>
      <c r="D64" s="30" t="s">
        <v>22</v>
      </c>
      <c r="E64" s="30"/>
      <c r="F64" s="29"/>
      <c r="G64" s="30" t="s">
        <v>482</v>
      </c>
      <c r="H64" s="41"/>
      <c r="I64" s="30"/>
      <c r="J64" s="30"/>
      <c r="K64" s="41"/>
      <c r="L64" s="42"/>
      <c r="M64" s="42"/>
      <c r="N64" s="33">
        <f>SUM(L64:M64)</f>
        <v>0</v>
      </c>
      <c r="O64" s="34"/>
      <c r="P64" s="34"/>
      <c r="Q64" s="34"/>
      <c r="R64" s="32">
        <v>920000</v>
      </c>
      <c r="S64" s="32"/>
      <c r="T64" s="35">
        <f>SUM(R64:S64)</f>
        <v>920000</v>
      </c>
      <c r="U64" s="30" t="s">
        <v>483</v>
      </c>
      <c r="V64" s="43" t="str">
        <f>IF(T64&gt;N64,"Invalid","OK")</f>
        <v>Invalid</v>
      </c>
    </row>
    <row r="65" spans="1:22" s="59" customFormat="1" ht="49.5" customHeight="1" thickBot="1" thickTop="1">
      <c r="A65" s="40" t="s">
        <v>524</v>
      </c>
      <c r="B65" s="26" t="s">
        <v>23</v>
      </c>
      <c r="C65" s="44" t="s">
        <v>22</v>
      </c>
      <c r="D65" s="30" t="s">
        <v>22</v>
      </c>
      <c r="E65" s="30"/>
      <c r="F65" s="29"/>
      <c r="G65" s="30" t="s">
        <v>484</v>
      </c>
      <c r="H65" s="41"/>
      <c r="I65" s="30"/>
      <c r="J65" s="30"/>
      <c r="K65" s="41"/>
      <c r="L65" s="42"/>
      <c r="M65" s="42"/>
      <c r="N65" s="33">
        <f>SUM(L65:M65)</f>
        <v>0</v>
      </c>
      <c r="O65" s="34"/>
      <c r="P65" s="34"/>
      <c r="Q65" s="34"/>
      <c r="R65" s="32"/>
      <c r="S65" s="32">
        <v>2163960</v>
      </c>
      <c r="T65" s="35">
        <f>SUM(R65:S65)</f>
        <v>2163960</v>
      </c>
      <c r="U65" s="30" t="s">
        <v>485</v>
      </c>
      <c r="V65" s="43" t="str">
        <f>IF(T65&gt;N65,"Invalid","OK")</f>
        <v>Invalid</v>
      </c>
    </row>
    <row r="66" spans="1:22" s="59" customFormat="1" ht="49.5" customHeight="1" thickBot="1" thickTop="1">
      <c r="A66" s="40" t="s">
        <v>524</v>
      </c>
      <c r="B66" s="26" t="s">
        <v>23</v>
      </c>
      <c r="C66" s="27" t="s">
        <v>538</v>
      </c>
      <c r="D66" s="29" t="s">
        <v>31</v>
      </c>
      <c r="E66" s="29"/>
      <c r="F66" s="30" t="s">
        <v>15</v>
      </c>
      <c r="G66" s="30" t="s">
        <v>562</v>
      </c>
      <c r="H66" s="31"/>
      <c r="I66" s="29"/>
      <c r="J66" s="29"/>
      <c r="K66" s="31"/>
      <c r="L66" s="65"/>
      <c r="M66" s="65"/>
      <c r="N66" s="65"/>
      <c r="O66" s="61"/>
      <c r="P66" s="61"/>
      <c r="Q66" s="61"/>
      <c r="R66" s="32">
        <v>76000</v>
      </c>
      <c r="S66" s="32"/>
      <c r="T66" s="34">
        <f>SUM(R66:S66)</f>
        <v>76000</v>
      </c>
      <c r="U66" s="30" t="s">
        <v>518</v>
      </c>
      <c r="V66" s="43" t="e">
        <f>IF(#REF!&gt;T66,"Invalid","OK")</f>
        <v>#REF!</v>
      </c>
    </row>
    <row r="67" spans="1:22" s="59" customFormat="1" ht="49.5" customHeight="1" thickBot="1" thickTop="1">
      <c r="A67" s="40" t="s">
        <v>524</v>
      </c>
      <c r="B67" s="26" t="s">
        <v>23</v>
      </c>
      <c r="C67" s="27" t="s">
        <v>538</v>
      </c>
      <c r="D67" s="29" t="s">
        <v>31</v>
      </c>
      <c r="E67" s="29"/>
      <c r="F67" s="30" t="s">
        <v>15</v>
      </c>
      <c r="G67" s="30" t="s">
        <v>519</v>
      </c>
      <c r="H67" s="31"/>
      <c r="I67" s="29"/>
      <c r="J67" s="29"/>
      <c r="K67" s="31"/>
      <c r="L67" s="65"/>
      <c r="M67" s="65"/>
      <c r="N67" s="65"/>
      <c r="O67" s="61"/>
      <c r="P67" s="61"/>
      <c r="Q67" s="61"/>
      <c r="R67" s="32">
        <v>150000</v>
      </c>
      <c r="S67" s="32"/>
      <c r="T67" s="34">
        <f>SUM(R67:S67)</f>
        <v>150000</v>
      </c>
      <c r="U67" s="29" t="s">
        <v>246</v>
      </c>
      <c r="V67" s="43" t="e">
        <f>IF(#REF!&gt;T67,"Invalid","OK")</f>
        <v>#REF!</v>
      </c>
    </row>
    <row r="68" spans="1:22" s="59" customFormat="1" ht="49.5" customHeight="1" thickBot="1" thickTop="1">
      <c r="A68" s="40" t="s">
        <v>524</v>
      </c>
      <c r="B68" s="26" t="s">
        <v>23</v>
      </c>
      <c r="C68" s="27" t="s">
        <v>538</v>
      </c>
      <c r="D68" s="29" t="s">
        <v>31</v>
      </c>
      <c r="E68" s="29"/>
      <c r="F68" s="30" t="s">
        <v>15</v>
      </c>
      <c r="G68" s="30" t="s">
        <v>520</v>
      </c>
      <c r="H68" s="31"/>
      <c r="I68" s="29"/>
      <c r="J68" s="29"/>
      <c r="K68" s="31"/>
      <c r="L68" s="65"/>
      <c r="M68" s="65"/>
      <c r="N68" s="65"/>
      <c r="O68" s="61"/>
      <c r="P68" s="61"/>
      <c r="Q68" s="61"/>
      <c r="R68" s="32">
        <v>95350</v>
      </c>
      <c r="S68" s="32"/>
      <c r="T68" s="34">
        <f>SUM(R68:S68)</f>
        <v>95350</v>
      </c>
      <c r="U68" s="29" t="s">
        <v>408</v>
      </c>
      <c r="V68" s="43" t="e">
        <f>IF(#REF!&gt;T68,"Invalid","OK")</f>
        <v>#REF!</v>
      </c>
    </row>
    <row r="69" ht="16.5" customHeight="1" thickTop="1"/>
    <row r="70" spans="6:7" ht="27" customHeight="1">
      <c r="F70" s="88" t="s">
        <v>565</v>
      </c>
      <c r="G70" s="89" t="s">
        <v>566</v>
      </c>
    </row>
    <row r="94" spans="11:16" ht="27" customHeight="1">
      <c r="K94" s="90" t="s">
        <v>567</v>
      </c>
      <c r="L94" s="91"/>
      <c r="M94" s="6"/>
      <c r="N94" s="5"/>
      <c r="O94"/>
      <c r="P94" s="92"/>
    </row>
    <row r="95" spans="11:16" ht="27" customHeight="1">
      <c r="K95" s="93" t="s">
        <v>568</v>
      </c>
      <c r="L95" s="94"/>
      <c r="M95" s="95"/>
      <c r="N95" s="96"/>
      <c r="O95" s="97"/>
      <c r="P95" s="98"/>
    </row>
    <row r="96" spans="11:16" ht="27" customHeight="1">
      <c r="K96" s="99" t="s">
        <v>569</v>
      </c>
      <c r="L96" s="100"/>
      <c r="M96" s="101"/>
      <c r="N96" s="102"/>
      <c r="O96" s="103"/>
      <c r="P96" s="104"/>
    </row>
    <row r="97" spans="11:16" ht="27" customHeight="1">
      <c r="K97" s="99" t="s">
        <v>570</v>
      </c>
      <c r="L97" s="100"/>
      <c r="M97" s="101"/>
      <c r="N97" s="102"/>
      <c r="O97" s="103"/>
      <c r="P97" s="104"/>
    </row>
    <row r="98" spans="11:16" ht="27" customHeight="1">
      <c r="K98" s="109" t="s">
        <v>571</v>
      </c>
      <c r="L98" s="110"/>
      <c r="M98" s="101"/>
      <c r="N98" s="102"/>
      <c r="O98" s="103"/>
      <c r="P98" s="104"/>
    </row>
    <row r="99" spans="11:16" ht="27" customHeight="1">
      <c r="K99" s="111" t="s">
        <v>572</v>
      </c>
      <c r="L99" s="112"/>
      <c r="M99" s="105"/>
      <c r="N99" s="106"/>
      <c r="O99" s="107"/>
      <c r="P99" s="108"/>
    </row>
  </sheetData>
  <sheetProtection/>
  <mergeCells count="16">
    <mergeCell ref="O7:Q7"/>
    <mergeCell ref="U7:U8"/>
    <mergeCell ref="F3:Q3"/>
    <mergeCell ref="M5:P5"/>
    <mergeCell ref="H7:H8"/>
    <mergeCell ref="I7:I8"/>
    <mergeCell ref="J7:J8"/>
    <mergeCell ref="K98:L98"/>
    <mergeCell ref="K99:L99"/>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3" r:id="rId2"/>
  <rowBreaks count="1" manualBreakCount="1">
    <brk id="48" max="20" man="1"/>
  </rowBreaks>
  <drawing r:id="rId1"/>
</worksheet>
</file>

<file path=xl/worksheets/sheet8.xml><?xml version="1.0" encoding="utf-8"?>
<worksheet xmlns="http://schemas.openxmlformats.org/spreadsheetml/2006/main" xmlns:r="http://schemas.openxmlformats.org/officeDocument/2006/relationships">
  <dimension ref="A1:V88"/>
  <sheetViews>
    <sheetView view="pageBreakPreview" zoomScale="80" zoomScaleNormal="85" zoomScaleSheetLayoutView="80" zoomScalePageLayoutView="0" workbookViewId="0" topLeftCell="D1">
      <selection activeCell="F2" sqref="F2"/>
    </sheetView>
  </sheetViews>
  <sheetFormatPr defaultColWidth="9.140625" defaultRowHeight="27" customHeight="1"/>
  <cols>
    <col min="1" max="1" width="11.421875" style="3" hidden="1" customWidth="1"/>
    <col min="2" max="2" width="14.8515625" style="3" hidden="1"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47.25" customHeight="1" thickBot="1"/>
    <row r="3" spans="6:21" ht="30"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30" customHeight="1" thickBot="1" thickTop="1">
      <c r="F5" s="13" t="s">
        <v>547</v>
      </c>
      <c r="G5" s="14" t="s">
        <v>160</v>
      </c>
      <c r="L5" s="16" t="s">
        <v>6</v>
      </c>
      <c r="M5" s="124" t="s">
        <v>17</v>
      </c>
      <c r="N5" s="124"/>
      <c r="O5" s="124"/>
      <c r="P5" s="125"/>
      <c r="Q5" s="19"/>
    </row>
    <row r="6" spans="7:20" ht="27"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49.5" customHeight="1" thickBot="1" thickTop="1">
      <c r="A9" s="39" t="s">
        <v>524</v>
      </c>
      <c r="B9" s="56" t="s">
        <v>17</v>
      </c>
      <c r="C9" s="27" t="s">
        <v>538</v>
      </c>
      <c r="D9" s="30" t="s">
        <v>19</v>
      </c>
      <c r="E9" s="30"/>
      <c r="F9" s="30" t="s">
        <v>38</v>
      </c>
      <c r="G9" s="30" t="s">
        <v>166</v>
      </c>
      <c r="H9" s="57"/>
      <c r="I9" s="52"/>
      <c r="J9" s="52"/>
      <c r="K9" s="58"/>
      <c r="L9" s="42"/>
      <c r="M9" s="33">
        <v>1500000</v>
      </c>
      <c r="N9" s="33">
        <f>SUM(L9:M9)</f>
        <v>1500000</v>
      </c>
      <c r="O9" s="34"/>
      <c r="P9" s="34"/>
      <c r="Q9" s="34"/>
      <c r="R9" s="32"/>
      <c r="S9" s="53">
        <v>1500000</v>
      </c>
      <c r="T9" s="35">
        <f aca="true" t="shared" si="0" ref="T9:T15">SUM(R9:S9)</f>
        <v>1500000</v>
      </c>
      <c r="U9" s="29" t="s">
        <v>167</v>
      </c>
      <c r="V9" s="43" t="str">
        <f aca="true" t="shared" si="1" ref="V9:V15">IF(T9&gt;N9,"Invalid","OK")</f>
        <v>OK</v>
      </c>
    </row>
    <row r="10" spans="1:22" s="28" customFormat="1" ht="49.5" customHeight="1" thickBot="1" thickTop="1">
      <c r="A10" s="39" t="s">
        <v>524</v>
      </c>
      <c r="B10" s="56" t="s">
        <v>17</v>
      </c>
      <c r="C10" s="27" t="s">
        <v>538</v>
      </c>
      <c r="D10" s="30" t="s">
        <v>19</v>
      </c>
      <c r="E10" s="30"/>
      <c r="F10" s="30" t="s">
        <v>38</v>
      </c>
      <c r="G10" s="30" t="s">
        <v>168</v>
      </c>
      <c r="H10" s="57"/>
      <c r="I10" s="52"/>
      <c r="J10" s="52"/>
      <c r="K10" s="58"/>
      <c r="L10" s="42"/>
      <c r="M10" s="33">
        <v>610000</v>
      </c>
      <c r="N10" s="33">
        <f aca="true" t="shared" si="2" ref="N10:N15">SUM(L10:M10)</f>
        <v>610000</v>
      </c>
      <c r="O10" s="34"/>
      <c r="P10" s="34"/>
      <c r="Q10" s="34"/>
      <c r="R10" s="32"/>
      <c r="S10" s="53">
        <v>610000</v>
      </c>
      <c r="T10" s="35">
        <f t="shared" si="0"/>
        <v>610000</v>
      </c>
      <c r="U10" s="29" t="s">
        <v>169</v>
      </c>
      <c r="V10" s="43" t="str">
        <f t="shared" si="1"/>
        <v>OK</v>
      </c>
    </row>
    <row r="11" spans="1:22" s="28" customFormat="1" ht="49.5" customHeight="1" thickBot="1" thickTop="1">
      <c r="A11" s="39" t="s">
        <v>524</v>
      </c>
      <c r="B11" s="56" t="s">
        <v>17</v>
      </c>
      <c r="C11" s="27" t="s">
        <v>538</v>
      </c>
      <c r="D11" s="30" t="s">
        <v>19</v>
      </c>
      <c r="E11" s="30"/>
      <c r="F11" s="30" t="s">
        <v>38</v>
      </c>
      <c r="G11" s="30" t="s">
        <v>170</v>
      </c>
      <c r="H11" s="57"/>
      <c r="I11" s="52"/>
      <c r="J11" s="52"/>
      <c r="K11" s="58"/>
      <c r="L11" s="42"/>
      <c r="M11" s="33">
        <v>492000</v>
      </c>
      <c r="N11" s="33">
        <f t="shared" si="2"/>
        <v>492000</v>
      </c>
      <c r="O11" s="34"/>
      <c r="P11" s="34"/>
      <c r="Q11" s="34"/>
      <c r="R11" s="32"/>
      <c r="S11" s="53">
        <v>492000</v>
      </c>
      <c r="T11" s="35">
        <f t="shared" si="0"/>
        <v>492000</v>
      </c>
      <c r="U11" s="29" t="s">
        <v>171</v>
      </c>
      <c r="V11" s="43" t="str">
        <f t="shared" si="1"/>
        <v>OK</v>
      </c>
    </row>
    <row r="12" spans="1:22" s="28" customFormat="1" ht="49.5" customHeight="1" thickBot="1" thickTop="1">
      <c r="A12" s="39" t="s">
        <v>524</v>
      </c>
      <c r="B12" s="56" t="s">
        <v>17</v>
      </c>
      <c r="C12" s="27" t="s">
        <v>538</v>
      </c>
      <c r="D12" s="30" t="s">
        <v>19</v>
      </c>
      <c r="E12" s="30"/>
      <c r="F12" s="30" t="s">
        <v>38</v>
      </c>
      <c r="G12" s="30" t="s">
        <v>172</v>
      </c>
      <c r="H12" s="57"/>
      <c r="I12" s="52"/>
      <c r="J12" s="52"/>
      <c r="K12" s="58"/>
      <c r="L12" s="42"/>
      <c r="M12" s="33">
        <v>120300</v>
      </c>
      <c r="N12" s="33">
        <f t="shared" si="2"/>
        <v>120300</v>
      </c>
      <c r="O12" s="34"/>
      <c r="P12" s="34"/>
      <c r="Q12" s="34"/>
      <c r="R12" s="32"/>
      <c r="S12" s="53">
        <v>120300</v>
      </c>
      <c r="T12" s="35">
        <f t="shared" si="0"/>
        <v>120300</v>
      </c>
      <c r="U12" s="29" t="s">
        <v>173</v>
      </c>
      <c r="V12" s="43" t="str">
        <f t="shared" si="1"/>
        <v>OK</v>
      </c>
    </row>
    <row r="13" spans="1:22" s="28" customFormat="1" ht="49.5" customHeight="1" thickBot="1" thickTop="1">
      <c r="A13" s="39" t="s">
        <v>524</v>
      </c>
      <c r="B13" s="56" t="s">
        <v>17</v>
      </c>
      <c r="C13" s="27" t="s">
        <v>538</v>
      </c>
      <c r="D13" s="30" t="s">
        <v>19</v>
      </c>
      <c r="E13" s="30"/>
      <c r="F13" s="30" t="s">
        <v>38</v>
      </c>
      <c r="G13" s="30" t="s">
        <v>174</v>
      </c>
      <c r="H13" s="57"/>
      <c r="I13" s="52"/>
      <c r="J13" s="52"/>
      <c r="K13" s="58"/>
      <c r="L13" s="42"/>
      <c r="M13" s="33">
        <v>2000000</v>
      </c>
      <c r="N13" s="33">
        <f t="shared" si="2"/>
        <v>2000000</v>
      </c>
      <c r="O13" s="34"/>
      <c r="P13" s="34"/>
      <c r="Q13" s="34"/>
      <c r="R13" s="32"/>
      <c r="S13" s="53">
        <v>2000000</v>
      </c>
      <c r="T13" s="35">
        <f t="shared" si="0"/>
        <v>2000000</v>
      </c>
      <c r="U13" s="29" t="s">
        <v>175</v>
      </c>
      <c r="V13" s="43" t="str">
        <f t="shared" si="1"/>
        <v>OK</v>
      </c>
    </row>
    <row r="14" spans="1:22" s="28" customFormat="1" ht="49.5" customHeight="1" thickBot="1" thickTop="1">
      <c r="A14" s="39" t="s">
        <v>524</v>
      </c>
      <c r="B14" s="56" t="s">
        <v>17</v>
      </c>
      <c r="C14" s="27" t="s">
        <v>538</v>
      </c>
      <c r="D14" s="30" t="s">
        <v>19</v>
      </c>
      <c r="E14" s="30"/>
      <c r="F14" s="30" t="s">
        <v>38</v>
      </c>
      <c r="G14" s="30" t="s">
        <v>176</v>
      </c>
      <c r="H14" s="57"/>
      <c r="I14" s="52"/>
      <c r="J14" s="52"/>
      <c r="K14" s="58"/>
      <c r="L14" s="42"/>
      <c r="M14" s="33">
        <v>775000</v>
      </c>
      <c r="N14" s="33">
        <f t="shared" si="2"/>
        <v>775000</v>
      </c>
      <c r="O14" s="34"/>
      <c r="P14" s="34"/>
      <c r="Q14" s="34"/>
      <c r="R14" s="32"/>
      <c r="S14" s="53">
        <v>775000</v>
      </c>
      <c r="T14" s="35">
        <f t="shared" si="0"/>
        <v>775000</v>
      </c>
      <c r="U14" s="29" t="s">
        <v>177</v>
      </c>
      <c r="V14" s="43" t="str">
        <f t="shared" si="1"/>
        <v>OK</v>
      </c>
    </row>
    <row r="15" spans="1:22" s="28" customFormat="1" ht="49.5" customHeight="1" thickBot="1" thickTop="1">
      <c r="A15" s="39" t="s">
        <v>524</v>
      </c>
      <c r="B15" s="56" t="s">
        <v>17</v>
      </c>
      <c r="C15" s="27" t="s">
        <v>538</v>
      </c>
      <c r="D15" s="30" t="s">
        <v>19</v>
      </c>
      <c r="E15" s="30"/>
      <c r="F15" s="30" t="s">
        <v>38</v>
      </c>
      <c r="G15" s="30" t="s">
        <v>178</v>
      </c>
      <c r="H15" s="57"/>
      <c r="I15" s="52"/>
      <c r="J15" s="52"/>
      <c r="K15" s="58"/>
      <c r="L15" s="42"/>
      <c r="M15" s="33">
        <v>1105000</v>
      </c>
      <c r="N15" s="33">
        <f t="shared" si="2"/>
        <v>1105000</v>
      </c>
      <c r="O15" s="34"/>
      <c r="P15" s="34"/>
      <c r="Q15" s="34"/>
      <c r="R15" s="32"/>
      <c r="S15" s="53">
        <v>1105000</v>
      </c>
      <c r="T15" s="35">
        <f t="shared" si="0"/>
        <v>1105000</v>
      </c>
      <c r="U15" s="29" t="s">
        <v>179</v>
      </c>
      <c r="V15" s="43" t="str">
        <f t="shared" si="1"/>
        <v>OK</v>
      </c>
    </row>
    <row r="16" spans="1:22" s="28" customFormat="1" ht="49.5" customHeight="1" thickBot="1" thickTop="1">
      <c r="A16" s="39" t="s">
        <v>524</v>
      </c>
      <c r="B16" s="56" t="s">
        <v>17</v>
      </c>
      <c r="C16" s="27" t="s">
        <v>538</v>
      </c>
      <c r="D16" s="30" t="s">
        <v>19</v>
      </c>
      <c r="E16" s="30"/>
      <c r="F16" s="57" t="s">
        <v>13</v>
      </c>
      <c r="G16" s="57" t="s">
        <v>357</v>
      </c>
      <c r="H16" s="52" t="s">
        <v>24</v>
      </c>
      <c r="I16" s="52"/>
      <c r="J16" s="52"/>
      <c r="K16" s="58"/>
      <c r="L16" s="64"/>
      <c r="M16" s="64"/>
      <c r="N16" s="65"/>
      <c r="O16" s="63"/>
      <c r="P16" s="63"/>
      <c r="Q16" s="63"/>
      <c r="R16" s="32"/>
      <c r="S16" s="32">
        <v>180000</v>
      </c>
      <c r="T16" s="34">
        <f>SUM(R16:S16)</f>
        <v>180000</v>
      </c>
      <c r="U16" s="52" t="s">
        <v>358</v>
      </c>
      <c r="V16" s="43" t="e">
        <f>IF(#REF!&gt;T16,"Invalid","OK")</f>
        <v>#REF!</v>
      </c>
    </row>
    <row r="17" spans="1:22" s="28" customFormat="1" ht="49.5" customHeight="1" thickBot="1" thickTop="1">
      <c r="A17" s="39" t="s">
        <v>524</v>
      </c>
      <c r="B17" s="56" t="s">
        <v>17</v>
      </c>
      <c r="C17" s="27" t="s">
        <v>538</v>
      </c>
      <c r="D17" s="30" t="s">
        <v>19</v>
      </c>
      <c r="E17" s="30"/>
      <c r="F17" s="57" t="s">
        <v>14</v>
      </c>
      <c r="G17" s="57" t="s">
        <v>371</v>
      </c>
      <c r="H17" s="52" t="s">
        <v>24</v>
      </c>
      <c r="I17" s="52"/>
      <c r="J17" s="52"/>
      <c r="K17" s="58"/>
      <c r="L17" s="42"/>
      <c r="M17" s="42"/>
      <c r="N17" s="33">
        <f>SUM(L17:M17)</f>
        <v>0</v>
      </c>
      <c r="O17" s="34"/>
      <c r="P17" s="34"/>
      <c r="Q17" s="34"/>
      <c r="R17" s="32">
        <f>1000000*0.1</f>
        <v>100000</v>
      </c>
      <c r="S17" s="32"/>
      <c r="T17" s="35">
        <f>SUM(R17:S17)</f>
        <v>100000</v>
      </c>
      <c r="U17" s="52" t="s">
        <v>372</v>
      </c>
      <c r="V17" s="43" t="str">
        <f>IF(T17&gt;N17,"Invalid","OK")</f>
        <v>Invalid</v>
      </c>
    </row>
    <row r="18" spans="1:22" s="28" customFormat="1" ht="49.5" customHeight="1" thickBot="1" thickTop="1">
      <c r="A18" s="39" t="s">
        <v>524</v>
      </c>
      <c r="B18" s="56" t="s">
        <v>17</v>
      </c>
      <c r="C18" s="27" t="s">
        <v>538</v>
      </c>
      <c r="D18" s="30" t="s">
        <v>20</v>
      </c>
      <c r="E18" s="30"/>
      <c r="F18" s="57" t="s">
        <v>11</v>
      </c>
      <c r="G18" s="57" t="s">
        <v>355</v>
      </c>
      <c r="H18" s="30" t="s">
        <v>35</v>
      </c>
      <c r="I18" s="52"/>
      <c r="J18" s="52"/>
      <c r="K18" s="58"/>
      <c r="L18" s="64"/>
      <c r="M18" s="64"/>
      <c r="N18" s="65"/>
      <c r="O18" s="63"/>
      <c r="P18" s="63"/>
      <c r="Q18" s="63"/>
      <c r="R18" s="32">
        <v>132000</v>
      </c>
      <c r="S18" s="32">
        <v>335000</v>
      </c>
      <c r="T18" s="34">
        <f aca="true" t="shared" si="3" ref="T18:T32">SUM(R18:S18)</f>
        <v>467000</v>
      </c>
      <c r="U18" s="52" t="s">
        <v>356</v>
      </c>
      <c r="V18" s="43" t="e">
        <f>IF(#REF!&gt;T18,"Invalid","OK")</f>
        <v>#REF!</v>
      </c>
    </row>
    <row r="19" spans="1:22" s="28" customFormat="1" ht="49.5" customHeight="1" thickBot="1" thickTop="1">
      <c r="A19" s="39" t="s">
        <v>524</v>
      </c>
      <c r="B19" s="56" t="s">
        <v>17</v>
      </c>
      <c r="C19" s="27" t="s">
        <v>538</v>
      </c>
      <c r="D19" s="30" t="s">
        <v>20</v>
      </c>
      <c r="E19" s="30"/>
      <c r="F19" s="57" t="s">
        <v>359</v>
      </c>
      <c r="G19" s="57" t="s">
        <v>360</v>
      </c>
      <c r="H19" s="52" t="s">
        <v>28</v>
      </c>
      <c r="I19" s="52"/>
      <c r="J19" s="52"/>
      <c r="K19" s="58"/>
      <c r="L19" s="64"/>
      <c r="M19" s="64"/>
      <c r="N19" s="65"/>
      <c r="O19" s="63"/>
      <c r="P19" s="63"/>
      <c r="Q19" s="63"/>
      <c r="R19" s="32"/>
      <c r="S19" s="36">
        <v>250000</v>
      </c>
      <c r="T19" s="34">
        <f t="shared" si="3"/>
        <v>250000</v>
      </c>
      <c r="U19" s="52" t="s">
        <v>361</v>
      </c>
      <c r="V19" s="43" t="e">
        <f>IF(#REF!&gt;T19,"Invalid","OK")</f>
        <v>#REF!</v>
      </c>
    </row>
    <row r="20" spans="1:22" s="28" customFormat="1" ht="49.5" customHeight="1" thickBot="1" thickTop="1">
      <c r="A20" s="39" t="s">
        <v>524</v>
      </c>
      <c r="B20" s="56" t="s">
        <v>17</v>
      </c>
      <c r="C20" s="27" t="s">
        <v>538</v>
      </c>
      <c r="D20" s="30" t="s">
        <v>20</v>
      </c>
      <c r="E20" s="30"/>
      <c r="F20" s="57" t="s">
        <v>362</v>
      </c>
      <c r="G20" s="57" t="s">
        <v>29</v>
      </c>
      <c r="H20" s="66"/>
      <c r="I20" s="52"/>
      <c r="J20" s="52"/>
      <c r="K20" s="58"/>
      <c r="L20" s="64"/>
      <c r="M20" s="64"/>
      <c r="N20" s="65"/>
      <c r="O20" s="63"/>
      <c r="P20" s="63"/>
      <c r="Q20" s="63"/>
      <c r="R20" s="32"/>
      <c r="S20" s="32">
        <v>775000</v>
      </c>
      <c r="T20" s="34">
        <f t="shared" si="3"/>
        <v>775000</v>
      </c>
      <c r="U20" s="52" t="s">
        <v>363</v>
      </c>
      <c r="V20" s="43" t="e">
        <f>IF(#REF!&gt;T20,"Invalid","OK")</f>
        <v>#REF!</v>
      </c>
    </row>
    <row r="21" spans="1:22" s="28" customFormat="1" ht="49.5" customHeight="1" thickBot="1" thickTop="1">
      <c r="A21" s="39" t="s">
        <v>524</v>
      </c>
      <c r="B21" s="56" t="s">
        <v>17</v>
      </c>
      <c r="C21" s="27" t="s">
        <v>538</v>
      </c>
      <c r="D21" s="30" t="s">
        <v>20</v>
      </c>
      <c r="E21" s="30"/>
      <c r="F21" s="57" t="s">
        <v>364</v>
      </c>
      <c r="G21" s="57" t="s">
        <v>365</v>
      </c>
      <c r="H21" s="52"/>
      <c r="I21" s="52"/>
      <c r="J21" s="52"/>
      <c r="K21" s="58"/>
      <c r="L21" s="64"/>
      <c r="M21" s="64"/>
      <c r="N21" s="65"/>
      <c r="O21" s="63"/>
      <c r="P21" s="63"/>
      <c r="Q21" s="63"/>
      <c r="R21" s="32"/>
      <c r="S21" s="32">
        <v>30000</v>
      </c>
      <c r="T21" s="34">
        <f t="shared" si="3"/>
        <v>30000</v>
      </c>
      <c r="U21" s="52" t="s">
        <v>366</v>
      </c>
      <c r="V21" s="43" t="e">
        <f>IF(#REF!&gt;T21,"Invalid","OK")</f>
        <v>#REF!</v>
      </c>
    </row>
    <row r="22" spans="1:22" s="28" customFormat="1" ht="49.5" customHeight="1" thickBot="1" thickTop="1">
      <c r="A22" s="39" t="s">
        <v>524</v>
      </c>
      <c r="B22" s="56" t="s">
        <v>17</v>
      </c>
      <c r="C22" s="27" t="s">
        <v>538</v>
      </c>
      <c r="D22" s="30" t="s">
        <v>20</v>
      </c>
      <c r="E22" s="30"/>
      <c r="F22" s="57" t="s">
        <v>367</v>
      </c>
      <c r="G22" s="57" t="s">
        <v>368</v>
      </c>
      <c r="H22" s="52" t="s">
        <v>24</v>
      </c>
      <c r="I22" s="52"/>
      <c r="J22" s="52"/>
      <c r="K22" s="58"/>
      <c r="L22" s="64"/>
      <c r="M22" s="64"/>
      <c r="N22" s="65"/>
      <c r="O22" s="63"/>
      <c r="P22" s="63"/>
      <c r="Q22" s="63"/>
      <c r="R22" s="32"/>
      <c r="S22" s="32">
        <v>3000000</v>
      </c>
      <c r="T22" s="34">
        <f t="shared" si="3"/>
        <v>3000000</v>
      </c>
      <c r="U22" s="52" t="s">
        <v>369</v>
      </c>
      <c r="V22" s="43" t="e">
        <f>IF(#REF!&gt;T22,"Invalid","OK")</f>
        <v>#REF!</v>
      </c>
    </row>
    <row r="23" spans="1:22" s="28" customFormat="1" ht="49.5" customHeight="1" thickBot="1" thickTop="1">
      <c r="A23" s="39" t="s">
        <v>524</v>
      </c>
      <c r="B23" s="56" t="s">
        <v>17</v>
      </c>
      <c r="C23" s="27" t="s">
        <v>538</v>
      </c>
      <c r="D23" s="30" t="s">
        <v>20</v>
      </c>
      <c r="E23" s="30"/>
      <c r="F23" s="57" t="s">
        <v>11</v>
      </c>
      <c r="G23" s="57" t="s">
        <v>370</v>
      </c>
      <c r="H23" s="52" t="s">
        <v>24</v>
      </c>
      <c r="I23" s="52"/>
      <c r="J23" s="52"/>
      <c r="K23" s="58"/>
      <c r="L23" s="64"/>
      <c r="M23" s="64"/>
      <c r="N23" s="65"/>
      <c r="O23" s="63"/>
      <c r="P23" s="63"/>
      <c r="Q23" s="63"/>
      <c r="R23" s="32"/>
      <c r="S23" s="32">
        <v>10000000</v>
      </c>
      <c r="T23" s="34">
        <f t="shared" si="3"/>
        <v>10000000</v>
      </c>
      <c r="U23" s="52" t="s">
        <v>369</v>
      </c>
      <c r="V23" s="43" t="e">
        <f>IF(#REF!&gt;T23,"Invalid","OK")</f>
        <v>#REF!</v>
      </c>
    </row>
    <row r="24" spans="1:22" s="28" customFormat="1" ht="49.5" customHeight="1" thickBot="1" thickTop="1">
      <c r="A24" s="39" t="s">
        <v>524</v>
      </c>
      <c r="B24" s="56" t="s">
        <v>17</v>
      </c>
      <c r="C24" s="27" t="s">
        <v>538</v>
      </c>
      <c r="D24" s="30" t="s">
        <v>20</v>
      </c>
      <c r="E24" s="30"/>
      <c r="F24" s="57"/>
      <c r="G24" s="57" t="s">
        <v>373</v>
      </c>
      <c r="H24" s="52"/>
      <c r="I24" s="52"/>
      <c r="J24" s="52"/>
      <c r="K24" s="58"/>
      <c r="L24" s="42">
        <v>542200</v>
      </c>
      <c r="M24" s="42">
        <v>1457800</v>
      </c>
      <c r="N24" s="33">
        <f aca="true" t="shared" si="4" ref="N24:N32">SUM(L24:M24)</f>
        <v>2000000</v>
      </c>
      <c r="O24" s="34"/>
      <c r="P24" s="34"/>
      <c r="Q24" s="34"/>
      <c r="R24" s="32"/>
      <c r="S24" s="32">
        <v>1256747</v>
      </c>
      <c r="T24" s="35">
        <f t="shared" si="3"/>
        <v>1256747</v>
      </c>
      <c r="U24" s="52" t="s">
        <v>374</v>
      </c>
      <c r="V24" s="43" t="str">
        <f aca="true" t="shared" si="5" ref="V24:V32">IF(T24&gt;N24,"Invalid","OK")</f>
        <v>OK</v>
      </c>
    </row>
    <row r="25" spans="1:22" s="28" customFormat="1" ht="49.5" customHeight="1" thickBot="1" thickTop="1">
      <c r="A25" s="39" t="s">
        <v>524</v>
      </c>
      <c r="B25" s="56" t="s">
        <v>17</v>
      </c>
      <c r="C25" s="27" t="s">
        <v>538</v>
      </c>
      <c r="D25" s="30" t="s">
        <v>20</v>
      </c>
      <c r="E25" s="30"/>
      <c r="F25" s="57"/>
      <c r="G25" s="57" t="s">
        <v>375</v>
      </c>
      <c r="H25" s="52"/>
      <c r="I25" s="52"/>
      <c r="J25" s="52"/>
      <c r="K25" s="58"/>
      <c r="L25" s="42"/>
      <c r="M25" s="42">
        <v>1500000</v>
      </c>
      <c r="N25" s="33">
        <f t="shared" si="4"/>
        <v>1500000</v>
      </c>
      <c r="O25" s="34"/>
      <c r="P25" s="34"/>
      <c r="Q25" s="34"/>
      <c r="R25" s="32"/>
      <c r="S25" s="32">
        <v>1812892</v>
      </c>
      <c r="T25" s="35">
        <f t="shared" si="3"/>
        <v>1812892</v>
      </c>
      <c r="U25" s="52" t="s">
        <v>376</v>
      </c>
      <c r="V25" s="43" t="str">
        <f t="shared" si="5"/>
        <v>Invalid</v>
      </c>
    </row>
    <row r="26" spans="1:22" s="28" customFormat="1" ht="49.5" customHeight="1" thickBot="1" thickTop="1">
      <c r="A26" s="39" t="s">
        <v>524</v>
      </c>
      <c r="B26" s="56" t="s">
        <v>17</v>
      </c>
      <c r="C26" s="27" t="s">
        <v>538</v>
      </c>
      <c r="D26" s="30" t="s">
        <v>20</v>
      </c>
      <c r="E26" s="30"/>
      <c r="F26" s="57"/>
      <c r="G26" s="57" t="s">
        <v>377</v>
      </c>
      <c r="H26" s="52"/>
      <c r="I26" s="52"/>
      <c r="J26" s="52"/>
      <c r="K26" s="58"/>
      <c r="L26" s="42">
        <v>270000</v>
      </c>
      <c r="M26" s="42">
        <v>505000</v>
      </c>
      <c r="N26" s="33">
        <f t="shared" si="4"/>
        <v>775000</v>
      </c>
      <c r="O26" s="34"/>
      <c r="P26" s="34"/>
      <c r="Q26" s="34"/>
      <c r="R26" s="32"/>
      <c r="S26" s="32">
        <v>174939.76</v>
      </c>
      <c r="T26" s="35">
        <f t="shared" si="3"/>
        <v>174939.76</v>
      </c>
      <c r="U26" s="52" t="s">
        <v>378</v>
      </c>
      <c r="V26" s="43" t="str">
        <f t="shared" si="5"/>
        <v>OK</v>
      </c>
    </row>
    <row r="27" spans="1:22" s="28" customFormat="1" ht="49.5" customHeight="1" thickBot="1" thickTop="1">
      <c r="A27" s="39" t="s">
        <v>524</v>
      </c>
      <c r="B27" s="56" t="s">
        <v>17</v>
      </c>
      <c r="C27" s="27" t="s">
        <v>538</v>
      </c>
      <c r="D27" s="30" t="s">
        <v>20</v>
      </c>
      <c r="E27" s="30"/>
      <c r="F27" s="57"/>
      <c r="G27" s="57" t="s">
        <v>379</v>
      </c>
      <c r="H27" s="52"/>
      <c r="I27" s="52"/>
      <c r="J27" s="52"/>
      <c r="K27" s="58"/>
      <c r="L27" s="42">
        <v>410000</v>
      </c>
      <c r="M27" s="42">
        <v>200000</v>
      </c>
      <c r="N27" s="33">
        <f t="shared" si="4"/>
        <v>610000</v>
      </c>
      <c r="O27" s="34"/>
      <c r="P27" s="34"/>
      <c r="Q27" s="34"/>
      <c r="R27" s="32"/>
      <c r="S27" s="32">
        <v>401071.5</v>
      </c>
      <c r="T27" s="35">
        <f t="shared" si="3"/>
        <v>401071.5</v>
      </c>
      <c r="U27" s="52" t="s">
        <v>380</v>
      </c>
      <c r="V27" s="43" t="str">
        <f t="shared" si="5"/>
        <v>OK</v>
      </c>
    </row>
    <row r="28" spans="1:22" s="28" customFormat="1" ht="49.5" customHeight="1" thickBot="1" thickTop="1">
      <c r="A28" s="39" t="s">
        <v>524</v>
      </c>
      <c r="B28" s="56" t="s">
        <v>17</v>
      </c>
      <c r="C28" s="27" t="s">
        <v>538</v>
      </c>
      <c r="D28" s="30" t="s">
        <v>20</v>
      </c>
      <c r="E28" s="30"/>
      <c r="F28" s="57"/>
      <c r="G28" s="57" t="s">
        <v>381</v>
      </c>
      <c r="H28" s="52"/>
      <c r="I28" s="52"/>
      <c r="J28" s="52"/>
      <c r="K28" s="58"/>
      <c r="L28" s="42">
        <v>496800</v>
      </c>
      <c r="M28" s="42">
        <v>408100</v>
      </c>
      <c r="N28" s="33">
        <f t="shared" si="4"/>
        <v>904900</v>
      </c>
      <c r="O28" s="34"/>
      <c r="P28" s="34"/>
      <c r="Q28" s="34"/>
      <c r="R28" s="32"/>
      <c r="S28" s="32">
        <v>348690.27</v>
      </c>
      <c r="T28" s="35">
        <f t="shared" si="3"/>
        <v>348690.27</v>
      </c>
      <c r="U28" s="52" t="s">
        <v>382</v>
      </c>
      <c r="V28" s="43" t="str">
        <f t="shared" si="5"/>
        <v>OK</v>
      </c>
    </row>
    <row r="29" spans="1:22" s="28" customFormat="1" ht="49.5" customHeight="1" thickBot="1" thickTop="1">
      <c r="A29" s="39" t="s">
        <v>524</v>
      </c>
      <c r="B29" s="56" t="s">
        <v>17</v>
      </c>
      <c r="C29" s="27" t="s">
        <v>538</v>
      </c>
      <c r="D29" s="30" t="s">
        <v>20</v>
      </c>
      <c r="E29" s="30"/>
      <c r="F29" s="57"/>
      <c r="G29" s="57" t="s">
        <v>383</v>
      </c>
      <c r="H29" s="52"/>
      <c r="I29" s="52"/>
      <c r="J29" s="52"/>
      <c r="K29" s="58"/>
      <c r="L29" s="42">
        <v>282000</v>
      </c>
      <c r="M29" s="42">
        <v>210000</v>
      </c>
      <c r="N29" s="33">
        <f t="shared" si="4"/>
        <v>492000</v>
      </c>
      <c r="O29" s="34"/>
      <c r="P29" s="34"/>
      <c r="Q29" s="34"/>
      <c r="R29" s="32"/>
      <c r="S29" s="32">
        <v>40000</v>
      </c>
      <c r="T29" s="35">
        <f t="shared" si="3"/>
        <v>40000</v>
      </c>
      <c r="U29" s="52" t="s">
        <v>384</v>
      </c>
      <c r="V29" s="43" t="str">
        <f t="shared" si="5"/>
        <v>OK</v>
      </c>
    </row>
    <row r="30" spans="1:22" s="28" customFormat="1" ht="49.5" customHeight="1" thickBot="1" thickTop="1">
      <c r="A30" s="39" t="s">
        <v>524</v>
      </c>
      <c r="B30" s="56" t="s">
        <v>17</v>
      </c>
      <c r="C30" s="27" t="s">
        <v>538</v>
      </c>
      <c r="D30" s="30" t="s">
        <v>20</v>
      </c>
      <c r="E30" s="30"/>
      <c r="F30" s="57"/>
      <c r="G30" s="57" t="s">
        <v>385</v>
      </c>
      <c r="H30" s="52"/>
      <c r="I30" s="52"/>
      <c r="J30" s="52"/>
      <c r="K30" s="58"/>
      <c r="L30" s="42">
        <v>1105000</v>
      </c>
      <c r="M30" s="42">
        <v>5000</v>
      </c>
      <c r="N30" s="33">
        <f t="shared" si="4"/>
        <v>1110000</v>
      </c>
      <c r="O30" s="34"/>
      <c r="P30" s="34"/>
      <c r="Q30" s="34"/>
      <c r="R30" s="32">
        <v>5000</v>
      </c>
      <c r="S30" s="32"/>
      <c r="T30" s="35">
        <f t="shared" si="3"/>
        <v>5000</v>
      </c>
      <c r="U30" s="52" t="s">
        <v>386</v>
      </c>
      <c r="V30" s="43" t="str">
        <f t="shared" si="5"/>
        <v>OK</v>
      </c>
    </row>
    <row r="31" spans="1:22" s="28" customFormat="1" ht="49.5" customHeight="1" thickBot="1" thickTop="1">
      <c r="A31" s="39" t="s">
        <v>524</v>
      </c>
      <c r="B31" s="56" t="s">
        <v>17</v>
      </c>
      <c r="C31" s="27" t="s">
        <v>538</v>
      </c>
      <c r="D31" s="30" t="s">
        <v>20</v>
      </c>
      <c r="E31" s="30"/>
      <c r="F31" s="57"/>
      <c r="G31" s="57" t="s">
        <v>387</v>
      </c>
      <c r="H31" s="52"/>
      <c r="I31" s="52"/>
      <c r="J31" s="52"/>
      <c r="K31" s="58"/>
      <c r="L31" s="42">
        <v>1203000</v>
      </c>
      <c r="M31" s="42">
        <v>20000</v>
      </c>
      <c r="N31" s="33">
        <f t="shared" si="4"/>
        <v>1223000</v>
      </c>
      <c r="O31" s="34"/>
      <c r="P31" s="34"/>
      <c r="Q31" s="34"/>
      <c r="R31" s="32">
        <v>20000</v>
      </c>
      <c r="S31" s="32"/>
      <c r="T31" s="35">
        <f t="shared" si="3"/>
        <v>20000</v>
      </c>
      <c r="U31" s="52" t="s">
        <v>388</v>
      </c>
      <c r="V31" s="43" t="str">
        <f t="shared" si="5"/>
        <v>OK</v>
      </c>
    </row>
    <row r="32" spans="1:22" s="28" customFormat="1" ht="49.5" customHeight="1" thickBot="1" thickTop="1">
      <c r="A32" s="39" t="s">
        <v>524</v>
      </c>
      <c r="B32" s="56" t="s">
        <v>17</v>
      </c>
      <c r="C32" s="27" t="s">
        <v>538</v>
      </c>
      <c r="D32" s="30" t="s">
        <v>20</v>
      </c>
      <c r="E32" s="30"/>
      <c r="F32" s="57"/>
      <c r="G32" s="57" t="s">
        <v>389</v>
      </c>
      <c r="H32" s="52"/>
      <c r="I32" s="52"/>
      <c r="J32" s="52"/>
      <c r="K32" s="58"/>
      <c r="L32" s="42">
        <v>380000</v>
      </c>
      <c r="M32" s="42">
        <v>1174800</v>
      </c>
      <c r="N32" s="33">
        <f t="shared" si="4"/>
        <v>1554800</v>
      </c>
      <c r="O32" s="34"/>
      <c r="P32" s="34"/>
      <c r="Q32" s="34"/>
      <c r="R32" s="32"/>
      <c r="S32" s="32">
        <v>1432689.25</v>
      </c>
      <c r="T32" s="35">
        <f t="shared" si="3"/>
        <v>1432689.25</v>
      </c>
      <c r="U32" s="52" t="s">
        <v>390</v>
      </c>
      <c r="V32" s="43" t="str">
        <f t="shared" si="5"/>
        <v>OK</v>
      </c>
    </row>
    <row r="33" spans="1:22" s="28" customFormat="1" ht="49.5" customHeight="1" thickBot="1" thickTop="1">
      <c r="A33" s="39" t="s">
        <v>524</v>
      </c>
      <c r="B33" s="56" t="s">
        <v>17</v>
      </c>
      <c r="C33" s="44" t="s">
        <v>22</v>
      </c>
      <c r="D33" s="30" t="s">
        <v>22</v>
      </c>
      <c r="E33" s="30"/>
      <c r="F33" s="52" t="s">
        <v>471</v>
      </c>
      <c r="G33" s="52" t="s">
        <v>472</v>
      </c>
      <c r="H33" s="52" t="s">
        <v>24</v>
      </c>
      <c r="I33" s="52"/>
      <c r="J33" s="52"/>
      <c r="K33" s="58"/>
      <c r="L33" s="42"/>
      <c r="M33" s="42">
        <v>2619548.15</v>
      </c>
      <c r="N33" s="33">
        <f>SUM(L33:M33)</f>
        <v>2619548.15</v>
      </c>
      <c r="O33" s="34"/>
      <c r="P33" s="34"/>
      <c r="Q33" s="34"/>
      <c r="R33" s="32">
        <v>857228.13</v>
      </c>
      <c r="S33" s="32"/>
      <c r="T33" s="35">
        <f>SUM(R33:S33)</f>
        <v>857228.13</v>
      </c>
      <c r="U33" s="52" t="s">
        <v>473</v>
      </c>
      <c r="V33" s="43" t="str">
        <f>IF(T33&gt;N33,"Invalid","OK")</f>
        <v>OK</v>
      </c>
    </row>
    <row r="34" spans="1:22" s="28" customFormat="1" ht="49.5" customHeight="1" thickBot="1" thickTop="1">
      <c r="A34" s="39" t="s">
        <v>524</v>
      </c>
      <c r="B34" s="56" t="s">
        <v>17</v>
      </c>
      <c r="C34" s="44" t="s">
        <v>22</v>
      </c>
      <c r="D34" s="30" t="s">
        <v>22</v>
      </c>
      <c r="E34" s="30"/>
      <c r="F34" s="52" t="s">
        <v>474</v>
      </c>
      <c r="G34" s="52"/>
      <c r="H34" s="52"/>
      <c r="I34" s="52"/>
      <c r="J34" s="52"/>
      <c r="K34" s="58"/>
      <c r="L34" s="42"/>
      <c r="M34" s="42">
        <v>5000000</v>
      </c>
      <c r="N34" s="33">
        <f>SUM(L34:M34)</f>
        <v>5000000</v>
      </c>
      <c r="O34" s="34"/>
      <c r="P34" s="34"/>
      <c r="Q34" s="34"/>
      <c r="R34" s="32">
        <v>1969145.35</v>
      </c>
      <c r="S34" s="32">
        <v>2311823</v>
      </c>
      <c r="T34" s="35">
        <f>SUM(R34:S34)</f>
        <v>4280968.35</v>
      </c>
      <c r="U34" s="52" t="s">
        <v>475</v>
      </c>
      <c r="V34" s="43" t="str">
        <f>IF(T34&gt;N34,"Invalid","OK")</f>
        <v>OK</v>
      </c>
    </row>
    <row r="35" spans="1:22" s="28" customFormat="1" ht="49.5" customHeight="1" thickBot="1" thickTop="1">
      <c r="A35" s="39" t="s">
        <v>524</v>
      </c>
      <c r="B35" s="56" t="s">
        <v>17</v>
      </c>
      <c r="C35" s="27" t="s">
        <v>538</v>
      </c>
      <c r="D35" s="30" t="s">
        <v>25</v>
      </c>
      <c r="E35" s="30"/>
      <c r="F35" s="52"/>
      <c r="G35" s="52" t="s">
        <v>513</v>
      </c>
      <c r="H35" s="52"/>
      <c r="I35" s="52"/>
      <c r="J35" s="52"/>
      <c r="K35" s="58"/>
      <c r="L35" s="42"/>
      <c r="M35" s="42">
        <v>300000</v>
      </c>
      <c r="N35" s="33">
        <f>SUM(L35:M35)</f>
        <v>300000</v>
      </c>
      <c r="O35" s="34"/>
      <c r="P35" s="34"/>
      <c r="Q35" s="34"/>
      <c r="R35" s="32">
        <v>101784</v>
      </c>
      <c r="S35" s="62"/>
      <c r="T35" s="35">
        <f>SUM(R35:S35)</f>
        <v>101784</v>
      </c>
      <c r="U35" s="52" t="s">
        <v>514</v>
      </c>
      <c r="V35" s="43" t="str">
        <f>IF(T35&gt;N35,"Invalid","OK")</f>
        <v>OK</v>
      </c>
    </row>
    <row r="36" ht="27" customHeight="1" thickTop="1"/>
    <row r="38" spans="6:7" ht="27" customHeight="1">
      <c r="F38" s="88" t="s">
        <v>565</v>
      </c>
      <c r="G38" s="89" t="s">
        <v>566</v>
      </c>
    </row>
    <row r="83" spans="11:16" ht="27" customHeight="1">
      <c r="K83" s="90" t="s">
        <v>567</v>
      </c>
      <c r="L83" s="91"/>
      <c r="M83" s="6"/>
      <c r="N83" s="5"/>
      <c r="O83"/>
      <c r="P83" s="92"/>
    </row>
    <row r="84" spans="11:16" ht="27" customHeight="1">
      <c r="K84" s="93" t="s">
        <v>568</v>
      </c>
      <c r="L84" s="94"/>
      <c r="M84" s="95"/>
      <c r="N84" s="96"/>
      <c r="O84" s="97"/>
      <c r="P84" s="98"/>
    </row>
    <row r="85" spans="11:16" ht="27" customHeight="1">
      <c r="K85" s="99" t="s">
        <v>569</v>
      </c>
      <c r="L85" s="100"/>
      <c r="M85" s="101"/>
      <c r="N85" s="102"/>
      <c r="O85" s="103"/>
      <c r="P85" s="104"/>
    </row>
    <row r="86" spans="11:16" ht="27" customHeight="1">
      <c r="K86" s="99" t="s">
        <v>570</v>
      </c>
      <c r="L86" s="100"/>
      <c r="M86" s="101"/>
      <c r="N86" s="102"/>
      <c r="O86" s="103"/>
      <c r="P86" s="104"/>
    </row>
    <row r="87" spans="11:16" ht="27" customHeight="1">
      <c r="K87" s="109" t="s">
        <v>571</v>
      </c>
      <c r="L87" s="110"/>
      <c r="M87" s="101"/>
      <c r="N87" s="102"/>
      <c r="O87" s="103"/>
      <c r="P87" s="104"/>
    </row>
    <row r="88" spans="11:16" ht="27" customHeight="1">
      <c r="K88" s="111" t="s">
        <v>572</v>
      </c>
      <c r="L88" s="112"/>
      <c r="M88" s="105"/>
      <c r="N88" s="106"/>
      <c r="O88" s="107"/>
      <c r="P88" s="108"/>
    </row>
  </sheetData>
  <sheetProtection/>
  <mergeCells count="16">
    <mergeCell ref="O7:Q7"/>
    <mergeCell ref="U7:U8"/>
    <mergeCell ref="F3:Q3"/>
    <mergeCell ref="M5:P5"/>
    <mergeCell ref="H7:H8"/>
    <mergeCell ref="I7:I8"/>
    <mergeCell ref="J7:J8"/>
    <mergeCell ref="K87:L87"/>
    <mergeCell ref="K88:L88"/>
    <mergeCell ref="A7:A8"/>
    <mergeCell ref="B7:B8"/>
    <mergeCell ref="D7:D8"/>
    <mergeCell ref="F7:F8"/>
    <mergeCell ref="G7:G8"/>
    <mergeCell ref="K7:K8"/>
    <mergeCell ref="L7:N7"/>
  </mergeCells>
  <printOptions/>
  <pageMargins left="0.28" right="0" top="0.22" bottom="0" header="0" footer="0"/>
  <pageSetup horizontalDpi="600" verticalDpi="600" orientation="landscape" paperSize="8" scale="64" r:id="rId2"/>
  <rowBreaks count="1" manualBreakCount="1">
    <brk id="28" max="20" man="1"/>
  </rowBreaks>
  <drawing r:id="rId1"/>
</worksheet>
</file>

<file path=xl/worksheets/sheet9.xml><?xml version="1.0" encoding="utf-8"?>
<worksheet xmlns="http://schemas.openxmlformats.org/spreadsheetml/2006/main" xmlns:r="http://schemas.openxmlformats.org/officeDocument/2006/relationships">
  <dimension ref="A1:W261"/>
  <sheetViews>
    <sheetView view="pageBreakPreview" zoomScale="80" zoomScaleNormal="85" zoomScaleSheetLayoutView="80" zoomScalePageLayoutView="0" workbookViewId="0" topLeftCell="A256">
      <selection activeCell="G265" sqref="G265"/>
    </sheetView>
  </sheetViews>
  <sheetFormatPr defaultColWidth="9.140625" defaultRowHeight="27" customHeight="1"/>
  <cols>
    <col min="1" max="1" width="11.421875" style="3" customWidth="1"/>
    <col min="2" max="2" width="14.8515625" style="3" customWidth="1"/>
    <col min="3" max="3" width="18.7109375" style="3" hidden="1" customWidth="1"/>
    <col min="4" max="4" width="14.57421875" style="3" customWidth="1"/>
    <col min="5" max="5" width="12.421875" style="3" hidden="1" customWidth="1"/>
    <col min="6" max="6" width="33.140625" style="3" customWidth="1"/>
    <col min="7" max="7" width="67.7109375" style="3" customWidth="1"/>
    <col min="8" max="8" width="10.7109375" style="3" customWidth="1"/>
    <col min="9" max="9" width="31.140625" style="3" customWidth="1"/>
    <col min="10" max="10" width="17.28125" style="3" customWidth="1"/>
    <col min="11" max="11" width="19.57421875" style="4" customWidth="1"/>
    <col min="12" max="13" width="15.7109375" style="5" customWidth="1"/>
    <col min="14" max="14" width="17.28125" style="6" customWidth="1"/>
    <col min="15" max="17" width="17.28125" style="5" customWidth="1"/>
    <col min="18" max="18" width="18.7109375" style="5" hidden="1" customWidth="1"/>
    <col min="19" max="19" width="15.421875" style="5" hidden="1" customWidth="1"/>
    <col min="20" max="20" width="16.28125" style="5" hidden="1" customWidth="1"/>
    <col min="21" max="21" width="31.28125" style="3" customWidth="1"/>
    <col min="22" max="22" width="20.00390625" style="3" customWidth="1"/>
    <col min="23" max="16384" width="9.140625" style="3" customWidth="1"/>
  </cols>
  <sheetData>
    <row r="1" spans="17:21" ht="27" customHeight="1">
      <c r="Q1" s="15"/>
      <c r="U1" s="12" t="s">
        <v>544</v>
      </c>
    </row>
    <row r="2" ht="12" customHeight="1" thickBot="1"/>
    <row r="3" spans="6:21" ht="27" customHeight="1" thickBot="1" thickTop="1">
      <c r="F3" s="121" t="s">
        <v>548</v>
      </c>
      <c r="G3" s="122"/>
      <c r="H3" s="122"/>
      <c r="I3" s="122"/>
      <c r="J3" s="122"/>
      <c r="K3" s="122"/>
      <c r="L3" s="122"/>
      <c r="M3" s="122"/>
      <c r="N3" s="122"/>
      <c r="O3" s="122"/>
      <c r="P3" s="122"/>
      <c r="Q3" s="123"/>
      <c r="R3" s="17"/>
      <c r="S3" s="17"/>
      <c r="T3" s="17"/>
      <c r="U3" s="18"/>
    </row>
    <row r="4" spans="6:21" s="10" customFormat="1" ht="27" customHeight="1" thickBot="1" thickTop="1">
      <c r="F4" s="11"/>
      <c r="G4" s="11"/>
      <c r="H4" s="11"/>
      <c r="I4" s="11"/>
      <c r="J4" s="11"/>
      <c r="K4" s="11"/>
      <c r="L4" s="11"/>
      <c r="M4" s="11"/>
      <c r="N4" s="11"/>
      <c r="O4" s="11"/>
      <c r="P4" s="11"/>
      <c r="Q4" s="11"/>
      <c r="R4" s="11"/>
      <c r="S4" s="11"/>
      <c r="T4" s="11"/>
      <c r="U4" s="11"/>
    </row>
    <row r="5" spans="6:17" ht="27" customHeight="1" thickBot="1" thickTop="1">
      <c r="F5" s="13" t="s">
        <v>547</v>
      </c>
      <c r="G5" s="14" t="s">
        <v>543</v>
      </c>
      <c r="L5" s="16" t="s">
        <v>6</v>
      </c>
      <c r="M5" s="124" t="s">
        <v>16</v>
      </c>
      <c r="N5" s="124"/>
      <c r="O5" s="124"/>
      <c r="P5" s="125"/>
      <c r="Q5" s="19"/>
    </row>
    <row r="6" spans="7:20" ht="27" customHeight="1" thickTop="1">
      <c r="G6" s="7"/>
      <c r="H6" s="7"/>
      <c r="I6" s="7"/>
      <c r="J6" s="7"/>
      <c r="K6" s="7"/>
      <c r="L6" s="8"/>
      <c r="M6" s="8"/>
      <c r="N6" s="9"/>
      <c r="O6" s="8"/>
      <c r="P6" s="8"/>
      <c r="Q6" s="8"/>
      <c r="R6" s="8"/>
      <c r="S6" s="8"/>
      <c r="T6" s="8"/>
    </row>
    <row r="7" spans="1:21" ht="27.75" customHeight="1">
      <c r="A7" s="113" t="s">
        <v>4</v>
      </c>
      <c r="B7" s="113" t="s">
        <v>6</v>
      </c>
      <c r="C7" s="20"/>
      <c r="D7" s="114" t="s">
        <v>541</v>
      </c>
      <c r="E7" s="22"/>
      <c r="F7" s="116" t="s">
        <v>0</v>
      </c>
      <c r="G7" s="116" t="s">
        <v>7</v>
      </c>
      <c r="H7" s="116" t="s">
        <v>542</v>
      </c>
      <c r="I7" s="116" t="s">
        <v>5</v>
      </c>
      <c r="J7" s="116" t="s">
        <v>523</v>
      </c>
      <c r="K7" s="116" t="s">
        <v>8</v>
      </c>
      <c r="L7" s="118" t="s">
        <v>545</v>
      </c>
      <c r="M7" s="118"/>
      <c r="N7" s="118"/>
      <c r="O7" s="118" t="s">
        <v>546</v>
      </c>
      <c r="P7" s="118"/>
      <c r="Q7" s="118"/>
      <c r="R7" s="23"/>
      <c r="S7" s="23"/>
      <c r="T7" s="23"/>
      <c r="U7" s="119" t="s">
        <v>3</v>
      </c>
    </row>
    <row r="8" spans="1:22" s="2" customFormat="1" ht="48" thickBot="1">
      <c r="A8" s="113"/>
      <c r="B8" s="113"/>
      <c r="C8" s="21" t="s">
        <v>537</v>
      </c>
      <c r="D8" s="115"/>
      <c r="E8" s="24" t="s">
        <v>533</v>
      </c>
      <c r="F8" s="117"/>
      <c r="G8" s="117"/>
      <c r="H8" s="117"/>
      <c r="I8" s="117"/>
      <c r="J8" s="117"/>
      <c r="K8" s="117"/>
      <c r="L8" s="25" t="s">
        <v>1</v>
      </c>
      <c r="M8" s="25" t="s">
        <v>2</v>
      </c>
      <c r="N8" s="25" t="s">
        <v>532</v>
      </c>
      <c r="O8" s="25" t="s">
        <v>1</v>
      </c>
      <c r="P8" s="25" t="s">
        <v>2</v>
      </c>
      <c r="Q8" s="25" t="s">
        <v>532</v>
      </c>
      <c r="R8" s="25" t="s">
        <v>534</v>
      </c>
      <c r="S8" s="25" t="s">
        <v>535</v>
      </c>
      <c r="T8" s="25" t="s">
        <v>536</v>
      </c>
      <c r="U8" s="120"/>
      <c r="V8" s="1" t="s">
        <v>540</v>
      </c>
    </row>
    <row r="9" spans="1:22" s="28" customFormat="1" ht="34.5" thickBot="1" thickTop="1">
      <c r="A9" s="39" t="s">
        <v>524</v>
      </c>
      <c r="B9" s="40" t="s">
        <v>37</v>
      </c>
      <c r="C9" s="27" t="s">
        <v>538</v>
      </c>
      <c r="D9" s="30" t="s">
        <v>19</v>
      </c>
      <c r="E9" s="30"/>
      <c r="F9" s="30" t="s">
        <v>38</v>
      </c>
      <c r="G9" s="30" t="s">
        <v>39</v>
      </c>
      <c r="H9" s="30"/>
      <c r="I9" s="30" t="s">
        <v>40</v>
      </c>
      <c r="J9" s="30"/>
      <c r="K9" s="41"/>
      <c r="L9" s="36"/>
      <c r="M9" s="33">
        <v>76000</v>
      </c>
      <c r="N9" s="33">
        <f>SUM(L9:M9)</f>
        <v>76000</v>
      </c>
      <c r="O9" s="34"/>
      <c r="P9" s="34"/>
      <c r="Q9" s="34"/>
      <c r="R9" s="36"/>
      <c r="S9" s="53">
        <v>76000</v>
      </c>
      <c r="T9" s="35">
        <f aca="true" t="shared" si="0" ref="T9:T40">SUM(R9:S9)</f>
        <v>76000</v>
      </c>
      <c r="U9" s="29" t="s">
        <v>41</v>
      </c>
      <c r="V9" s="43" t="str">
        <f aca="true" t="shared" si="1" ref="V9:V72">IF(T9&gt;N9,"Invalid","OK")</f>
        <v>OK</v>
      </c>
    </row>
    <row r="10" spans="1:22" s="28" customFormat="1" ht="34.5" thickBot="1" thickTop="1">
      <c r="A10" s="39" t="s">
        <v>524</v>
      </c>
      <c r="B10" s="40" t="s">
        <v>37</v>
      </c>
      <c r="C10" s="27" t="s">
        <v>538</v>
      </c>
      <c r="D10" s="30" t="s">
        <v>19</v>
      </c>
      <c r="E10" s="30"/>
      <c r="F10" s="30" t="s">
        <v>38</v>
      </c>
      <c r="G10" s="30" t="s">
        <v>549</v>
      </c>
      <c r="H10" s="30"/>
      <c r="I10" s="30" t="s">
        <v>40</v>
      </c>
      <c r="J10" s="30"/>
      <c r="K10" s="41"/>
      <c r="L10" s="36"/>
      <c r="M10" s="33">
        <v>67000</v>
      </c>
      <c r="N10" s="33">
        <f>SUM(L10:M10)</f>
        <v>67000</v>
      </c>
      <c r="O10" s="34"/>
      <c r="P10" s="34"/>
      <c r="Q10" s="34"/>
      <c r="R10" s="36"/>
      <c r="S10" s="53">
        <v>67000</v>
      </c>
      <c r="T10" s="35">
        <f t="shared" si="0"/>
        <v>67000</v>
      </c>
      <c r="U10" s="29" t="s">
        <v>42</v>
      </c>
      <c r="V10" s="43" t="str">
        <f t="shared" si="1"/>
        <v>OK</v>
      </c>
    </row>
    <row r="11" spans="1:22" s="28" customFormat="1" ht="51" thickBot="1" thickTop="1">
      <c r="A11" s="39" t="s">
        <v>524</v>
      </c>
      <c r="B11" s="40" t="s">
        <v>37</v>
      </c>
      <c r="C11" s="27" t="s">
        <v>538</v>
      </c>
      <c r="D11" s="30" t="s">
        <v>19</v>
      </c>
      <c r="E11" s="30"/>
      <c r="F11" s="30" t="s">
        <v>38</v>
      </c>
      <c r="G11" s="30" t="s">
        <v>43</v>
      </c>
      <c r="H11" s="30"/>
      <c r="I11" s="30" t="s">
        <v>40</v>
      </c>
      <c r="J11" s="30"/>
      <c r="K11" s="41"/>
      <c r="L11" s="36"/>
      <c r="M11" s="33">
        <v>81000</v>
      </c>
      <c r="N11" s="33">
        <f>SUM(L11:M11)</f>
        <v>81000</v>
      </c>
      <c r="O11" s="34"/>
      <c r="P11" s="34"/>
      <c r="Q11" s="34"/>
      <c r="R11" s="36"/>
      <c r="S11" s="53">
        <v>81000</v>
      </c>
      <c r="T11" s="35">
        <f t="shared" si="0"/>
        <v>81000</v>
      </c>
      <c r="U11" s="29" t="s">
        <v>44</v>
      </c>
      <c r="V11" s="43" t="str">
        <f t="shared" si="1"/>
        <v>OK</v>
      </c>
    </row>
    <row r="12" spans="1:22" s="28" customFormat="1" ht="34.5" thickBot="1" thickTop="1">
      <c r="A12" s="39" t="s">
        <v>524</v>
      </c>
      <c r="B12" s="40" t="s">
        <v>37</v>
      </c>
      <c r="C12" s="27" t="s">
        <v>538</v>
      </c>
      <c r="D12" s="30" t="s">
        <v>19</v>
      </c>
      <c r="E12" s="30"/>
      <c r="F12" s="30" t="s">
        <v>38</v>
      </c>
      <c r="G12" s="30" t="s">
        <v>45</v>
      </c>
      <c r="H12" s="30"/>
      <c r="I12" s="30" t="s">
        <v>40</v>
      </c>
      <c r="J12" s="30"/>
      <c r="K12" s="41"/>
      <c r="L12" s="36"/>
      <c r="M12" s="33">
        <v>76500</v>
      </c>
      <c r="N12" s="33">
        <f>SUM(L12:M12)</f>
        <v>76500</v>
      </c>
      <c r="O12" s="34"/>
      <c r="P12" s="34"/>
      <c r="Q12" s="34"/>
      <c r="R12" s="36"/>
      <c r="S12" s="53">
        <v>76500</v>
      </c>
      <c r="T12" s="35">
        <f t="shared" si="0"/>
        <v>76500</v>
      </c>
      <c r="U12" s="29" t="s">
        <v>46</v>
      </c>
      <c r="V12" s="43" t="str">
        <f t="shared" si="1"/>
        <v>OK</v>
      </c>
    </row>
    <row r="13" spans="1:22" s="28" customFormat="1" ht="34.5" thickBot="1" thickTop="1">
      <c r="A13" s="39" t="s">
        <v>524</v>
      </c>
      <c r="B13" s="40" t="s">
        <v>37</v>
      </c>
      <c r="C13" s="27" t="s">
        <v>538</v>
      </c>
      <c r="D13" s="30" t="s">
        <v>19</v>
      </c>
      <c r="E13" s="30"/>
      <c r="F13" s="30" t="s">
        <v>38</v>
      </c>
      <c r="G13" s="30" t="s">
        <v>45</v>
      </c>
      <c r="H13" s="30"/>
      <c r="I13" s="30" t="s">
        <v>40</v>
      </c>
      <c r="J13" s="30"/>
      <c r="K13" s="41"/>
      <c r="L13" s="36"/>
      <c r="M13" s="33">
        <v>34000</v>
      </c>
      <c r="N13" s="33">
        <f aca="true" t="shared" si="2" ref="N13:N76">SUM(L13:M13)</f>
        <v>34000</v>
      </c>
      <c r="O13" s="34"/>
      <c r="P13" s="34"/>
      <c r="Q13" s="34"/>
      <c r="R13" s="36"/>
      <c r="S13" s="53">
        <v>34000</v>
      </c>
      <c r="T13" s="35">
        <f t="shared" si="0"/>
        <v>34000</v>
      </c>
      <c r="U13" s="29" t="s">
        <v>47</v>
      </c>
      <c r="V13" s="43" t="str">
        <f t="shared" si="1"/>
        <v>OK</v>
      </c>
    </row>
    <row r="14" spans="1:22" s="28" customFormat="1" ht="34.5" thickBot="1" thickTop="1">
      <c r="A14" s="39" t="s">
        <v>524</v>
      </c>
      <c r="B14" s="40" t="s">
        <v>37</v>
      </c>
      <c r="C14" s="27" t="s">
        <v>538</v>
      </c>
      <c r="D14" s="30" t="s">
        <v>19</v>
      </c>
      <c r="E14" s="30"/>
      <c r="F14" s="30" t="s">
        <v>38</v>
      </c>
      <c r="G14" s="30" t="s">
        <v>48</v>
      </c>
      <c r="H14" s="30"/>
      <c r="I14" s="30" t="s">
        <v>40</v>
      </c>
      <c r="J14" s="30"/>
      <c r="K14" s="41"/>
      <c r="L14" s="36"/>
      <c r="M14" s="33">
        <v>445500</v>
      </c>
      <c r="N14" s="33">
        <f t="shared" si="2"/>
        <v>445500</v>
      </c>
      <c r="O14" s="34"/>
      <c r="P14" s="34"/>
      <c r="Q14" s="34"/>
      <c r="R14" s="36"/>
      <c r="S14" s="53">
        <v>445500</v>
      </c>
      <c r="T14" s="35">
        <f t="shared" si="0"/>
        <v>445500</v>
      </c>
      <c r="U14" s="29" t="s">
        <v>49</v>
      </c>
      <c r="V14" s="43" t="str">
        <f t="shared" si="1"/>
        <v>OK</v>
      </c>
    </row>
    <row r="15" spans="1:22" s="28" customFormat="1" ht="34.5" thickBot="1" thickTop="1">
      <c r="A15" s="39" t="s">
        <v>524</v>
      </c>
      <c r="B15" s="40" t="s">
        <v>37</v>
      </c>
      <c r="C15" s="27" t="s">
        <v>538</v>
      </c>
      <c r="D15" s="30" t="s">
        <v>19</v>
      </c>
      <c r="E15" s="30"/>
      <c r="F15" s="30" t="s">
        <v>38</v>
      </c>
      <c r="G15" s="30" t="s">
        <v>550</v>
      </c>
      <c r="H15" s="30"/>
      <c r="I15" s="30" t="s">
        <v>40</v>
      </c>
      <c r="J15" s="30"/>
      <c r="K15" s="41"/>
      <c r="L15" s="36"/>
      <c r="M15" s="33">
        <v>1000000</v>
      </c>
      <c r="N15" s="33">
        <f t="shared" si="2"/>
        <v>1000000</v>
      </c>
      <c r="O15" s="34"/>
      <c r="P15" s="34"/>
      <c r="Q15" s="34"/>
      <c r="R15" s="36"/>
      <c r="S15" s="53">
        <v>1000000</v>
      </c>
      <c r="T15" s="35">
        <f t="shared" si="0"/>
        <v>1000000</v>
      </c>
      <c r="U15" s="29" t="s">
        <v>50</v>
      </c>
      <c r="V15" s="43" t="str">
        <f t="shared" si="1"/>
        <v>OK</v>
      </c>
    </row>
    <row r="16" spans="1:22" s="28" customFormat="1" ht="51" thickBot="1" thickTop="1">
      <c r="A16" s="39" t="s">
        <v>524</v>
      </c>
      <c r="B16" s="40" t="s">
        <v>37</v>
      </c>
      <c r="C16" s="27" t="s">
        <v>538</v>
      </c>
      <c r="D16" s="30" t="s">
        <v>19</v>
      </c>
      <c r="E16" s="30"/>
      <c r="F16" s="30" t="s">
        <v>38</v>
      </c>
      <c r="G16" s="30" t="s">
        <v>551</v>
      </c>
      <c r="H16" s="30"/>
      <c r="I16" s="30" t="s">
        <v>40</v>
      </c>
      <c r="J16" s="30"/>
      <c r="K16" s="41"/>
      <c r="L16" s="36"/>
      <c r="M16" s="33">
        <v>997000</v>
      </c>
      <c r="N16" s="33">
        <f t="shared" si="2"/>
        <v>997000</v>
      </c>
      <c r="O16" s="34"/>
      <c r="P16" s="34"/>
      <c r="Q16" s="34"/>
      <c r="R16" s="36"/>
      <c r="S16" s="53">
        <v>997000</v>
      </c>
      <c r="T16" s="35">
        <f t="shared" si="0"/>
        <v>997000</v>
      </c>
      <c r="U16" s="29" t="s">
        <v>51</v>
      </c>
      <c r="V16" s="43" t="str">
        <f t="shared" si="1"/>
        <v>OK</v>
      </c>
    </row>
    <row r="17" spans="1:22" s="28" customFormat="1" ht="34.5" thickBot="1" thickTop="1">
      <c r="A17" s="39" t="s">
        <v>524</v>
      </c>
      <c r="B17" s="40" t="s">
        <v>37</v>
      </c>
      <c r="C17" s="27" t="s">
        <v>538</v>
      </c>
      <c r="D17" s="30" t="s">
        <v>19</v>
      </c>
      <c r="E17" s="30"/>
      <c r="F17" s="30" t="s">
        <v>38</v>
      </c>
      <c r="G17" s="30" t="s">
        <v>52</v>
      </c>
      <c r="H17" s="30"/>
      <c r="I17" s="30" t="s">
        <v>40</v>
      </c>
      <c r="J17" s="30"/>
      <c r="K17" s="41"/>
      <c r="L17" s="36"/>
      <c r="M17" s="33">
        <v>2000000</v>
      </c>
      <c r="N17" s="33">
        <f t="shared" si="2"/>
        <v>2000000</v>
      </c>
      <c r="O17" s="34"/>
      <c r="P17" s="34"/>
      <c r="Q17" s="34"/>
      <c r="R17" s="36"/>
      <c r="S17" s="53">
        <v>2000000</v>
      </c>
      <c r="T17" s="35">
        <f t="shared" si="0"/>
        <v>2000000</v>
      </c>
      <c r="U17" s="29" t="s">
        <v>53</v>
      </c>
      <c r="V17" s="43" t="str">
        <f t="shared" si="1"/>
        <v>OK</v>
      </c>
    </row>
    <row r="18" spans="1:22" s="28" customFormat="1" ht="34.5" thickBot="1" thickTop="1">
      <c r="A18" s="39" t="s">
        <v>524</v>
      </c>
      <c r="B18" s="40" t="s">
        <v>37</v>
      </c>
      <c r="C18" s="27" t="s">
        <v>538</v>
      </c>
      <c r="D18" s="30" t="s">
        <v>19</v>
      </c>
      <c r="E18" s="30"/>
      <c r="F18" s="30" t="s">
        <v>38</v>
      </c>
      <c r="G18" s="30" t="s">
        <v>54</v>
      </c>
      <c r="H18" s="30"/>
      <c r="I18" s="30" t="s">
        <v>40</v>
      </c>
      <c r="J18" s="30"/>
      <c r="K18" s="41"/>
      <c r="L18" s="36"/>
      <c r="M18" s="33">
        <v>350000</v>
      </c>
      <c r="N18" s="33">
        <f t="shared" si="2"/>
        <v>350000</v>
      </c>
      <c r="O18" s="34"/>
      <c r="P18" s="34"/>
      <c r="Q18" s="34"/>
      <c r="R18" s="36"/>
      <c r="S18" s="53">
        <v>350000</v>
      </c>
      <c r="T18" s="35">
        <f t="shared" si="0"/>
        <v>350000</v>
      </c>
      <c r="U18" s="29" t="s">
        <v>55</v>
      </c>
      <c r="V18" s="43" t="str">
        <f t="shared" si="1"/>
        <v>OK</v>
      </c>
    </row>
    <row r="19" spans="1:22" s="28" customFormat="1" ht="51" thickBot="1" thickTop="1">
      <c r="A19" s="39" t="s">
        <v>524</v>
      </c>
      <c r="B19" s="40" t="s">
        <v>37</v>
      </c>
      <c r="C19" s="27" t="s">
        <v>538</v>
      </c>
      <c r="D19" s="30" t="s">
        <v>19</v>
      </c>
      <c r="E19" s="30"/>
      <c r="F19" s="30" t="s">
        <v>38</v>
      </c>
      <c r="G19" s="30" t="s">
        <v>552</v>
      </c>
      <c r="H19" s="30"/>
      <c r="I19" s="30" t="s">
        <v>40</v>
      </c>
      <c r="J19" s="30"/>
      <c r="K19" s="41"/>
      <c r="L19" s="36"/>
      <c r="M19" s="33">
        <v>843800</v>
      </c>
      <c r="N19" s="33">
        <f t="shared" si="2"/>
        <v>843800</v>
      </c>
      <c r="O19" s="34"/>
      <c r="P19" s="34"/>
      <c r="Q19" s="34"/>
      <c r="R19" s="36"/>
      <c r="S19" s="53">
        <v>843800</v>
      </c>
      <c r="T19" s="35">
        <f t="shared" si="0"/>
        <v>843800</v>
      </c>
      <c r="U19" s="29" t="s">
        <v>56</v>
      </c>
      <c r="V19" s="43" t="str">
        <f t="shared" si="1"/>
        <v>OK</v>
      </c>
    </row>
    <row r="20" spans="1:22" s="28" customFormat="1" ht="34.5" thickBot="1" thickTop="1">
      <c r="A20" s="39" t="s">
        <v>524</v>
      </c>
      <c r="B20" s="40" t="s">
        <v>37</v>
      </c>
      <c r="C20" s="27" t="s">
        <v>538</v>
      </c>
      <c r="D20" s="30" t="s">
        <v>19</v>
      </c>
      <c r="E20" s="30"/>
      <c r="F20" s="30" t="s">
        <v>38</v>
      </c>
      <c r="G20" s="30" t="s">
        <v>57</v>
      </c>
      <c r="H20" s="30"/>
      <c r="I20" s="30" t="s">
        <v>40</v>
      </c>
      <c r="J20" s="30"/>
      <c r="K20" s="41"/>
      <c r="L20" s="36"/>
      <c r="M20" s="33">
        <v>431550</v>
      </c>
      <c r="N20" s="33">
        <f t="shared" si="2"/>
        <v>431550</v>
      </c>
      <c r="O20" s="34"/>
      <c r="P20" s="34"/>
      <c r="Q20" s="34"/>
      <c r="R20" s="36"/>
      <c r="S20" s="53">
        <v>431550</v>
      </c>
      <c r="T20" s="35">
        <f t="shared" si="0"/>
        <v>431550</v>
      </c>
      <c r="U20" s="29" t="s">
        <v>58</v>
      </c>
      <c r="V20" s="43" t="str">
        <f t="shared" si="1"/>
        <v>OK</v>
      </c>
    </row>
    <row r="21" spans="1:22" s="28" customFormat="1" ht="67.5" thickBot="1" thickTop="1">
      <c r="A21" s="39" t="s">
        <v>524</v>
      </c>
      <c r="B21" s="40" t="s">
        <v>37</v>
      </c>
      <c r="C21" s="27" t="s">
        <v>538</v>
      </c>
      <c r="D21" s="30" t="s">
        <v>19</v>
      </c>
      <c r="E21" s="30"/>
      <c r="F21" s="30" t="s">
        <v>38</v>
      </c>
      <c r="G21" s="30" t="s">
        <v>59</v>
      </c>
      <c r="H21" s="30"/>
      <c r="I21" s="30" t="s">
        <v>40</v>
      </c>
      <c r="J21" s="30"/>
      <c r="K21" s="41"/>
      <c r="L21" s="36"/>
      <c r="M21" s="33">
        <v>312000</v>
      </c>
      <c r="N21" s="33">
        <f t="shared" si="2"/>
        <v>312000</v>
      </c>
      <c r="O21" s="34"/>
      <c r="P21" s="34"/>
      <c r="Q21" s="34"/>
      <c r="R21" s="36"/>
      <c r="S21" s="53">
        <v>312000</v>
      </c>
      <c r="T21" s="35">
        <f t="shared" si="0"/>
        <v>312000</v>
      </c>
      <c r="U21" s="29" t="s">
        <v>60</v>
      </c>
      <c r="V21" s="43" t="str">
        <f t="shared" si="1"/>
        <v>OK</v>
      </c>
    </row>
    <row r="22" spans="1:22" s="28" customFormat="1" ht="34.5" thickBot="1" thickTop="1">
      <c r="A22" s="39" t="s">
        <v>524</v>
      </c>
      <c r="B22" s="40" t="s">
        <v>37</v>
      </c>
      <c r="C22" s="27" t="s">
        <v>538</v>
      </c>
      <c r="D22" s="30" t="s">
        <v>19</v>
      </c>
      <c r="E22" s="30"/>
      <c r="F22" s="30" t="s">
        <v>38</v>
      </c>
      <c r="G22" s="30" t="s">
        <v>61</v>
      </c>
      <c r="H22" s="30"/>
      <c r="I22" s="30" t="s">
        <v>40</v>
      </c>
      <c r="J22" s="30"/>
      <c r="K22" s="41"/>
      <c r="L22" s="36"/>
      <c r="M22" s="33">
        <v>109700</v>
      </c>
      <c r="N22" s="33">
        <f t="shared" si="2"/>
        <v>109700</v>
      </c>
      <c r="O22" s="34"/>
      <c r="P22" s="34"/>
      <c r="Q22" s="34"/>
      <c r="R22" s="36"/>
      <c r="S22" s="53">
        <v>109700</v>
      </c>
      <c r="T22" s="35">
        <f t="shared" si="0"/>
        <v>109700</v>
      </c>
      <c r="U22" s="29" t="s">
        <v>62</v>
      </c>
      <c r="V22" s="43" t="str">
        <f t="shared" si="1"/>
        <v>OK</v>
      </c>
    </row>
    <row r="23" spans="1:22" s="28" customFormat="1" ht="51" thickBot="1" thickTop="1">
      <c r="A23" s="39" t="s">
        <v>524</v>
      </c>
      <c r="B23" s="40" t="s">
        <v>37</v>
      </c>
      <c r="C23" s="27" t="s">
        <v>538</v>
      </c>
      <c r="D23" s="30" t="s">
        <v>19</v>
      </c>
      <c r="E23" s="30"/>
      <c r="F23" s="30" t="s">
        <v>38</v>
      </c>
      <c r="G23" s="30" t="s">
        <v>553</v>
      </c>
      <c r="H23" s="30"/>
      <c r="I23" s="30" t="s">
        <v>40</v>
      </c>
      <c r="J23" s="30"/>
      <c r="K23" s="41"/>
      <c r="L23" s="36"/>
      <c r="M23" s="33">
        <v>500000</v>
      </c>
      <c r="N23" s="33">
        <f t="shared" si="2"/>
        <v>500000</v>
      </c>
      <c r="O23" s="34"/>
      <c r="P23" s="34"/>
      <c r="Q23" s="34"/>
      <c r="R23" s="36"/>
      <c r="S23" s="53">
        <v>500000</v>
      </c>
      <c r="T23" s="35">
        <f t="shared" si="0"/>
        <v>500000</v>
      </c>
      <c r="U23" s="29" t="s">
        <v>63</v>
      </c>
      <c r="V23" s="43" t="str">
        <f t="shared" si="1"/>
        <v>OK</v>
      </c>
    </row>
    <row r="24" spans="1:22" s="28" customFormat="1" ht="67.5" thickBot="1" thickTop="1">
      <c r="A24" s="39" t="s">
        <v>524</v>
      </c>
      <c r="B24" s="40" t="s">
        <v>37</v>
      </c>
      <c r="C24" s="27" t="s">
        <v>538</v>
      </c>
      <c r="D24" s="30" t="s">
        <v>19</v>
      </c>
      <c r="E24" s="30"/>
      <c r="F24" s="52" t="s">
        <v>10</v>
      </c>
      <c r="G24" s="52" t="s">
        <v>64</v>
      </c>
      <c r="H24" s="30"/>
      <c r="I24" s="30"/>
      <c r="J24" s="30"/>
      <c r="K24" s="41"/>
      <c r="L24" s="36"/>
      <c r="M24" s="33"/>
      <c r="N24" s="33">
        <f t="shared" si="2"/>
        <v>0</v>
      </c>
      <c r="O24" s="34"/>
      <c r="P24" s="34"/>
      <c r="Q24" s="34"/>
      <c r="R24" s="36"/>
      <c r="S24" s="36">
        <v>3100000</v>
      </c>
      <c r="T24" s="35">
        <f t="shared" si="0"/>
        <v>3100000</v>
      </c>
      <c r="U24" s="54" t="s">
        <v>529</v>
      </c>
      <c r="V24" s="43" t="str">
        <f t="shared" si="1"/>
        <v>Invalid</v>
      </c>
    </row>
    <row r="25" spans="1:22" s="28" customFormat="1" ht="18" thickBot="1" thickTop="1">
      <c r="A25" s="39" t="s">
        <v>524</v>
      </c>
      <c r="B25" s="40" t="s">
        <v>37</v>
      </c>
      <c r="C25" s="27" t="s">
        <v>538</v>
      </c>
      <c r="D25" s="30" t="s">
        <v>19</v>
      </c>
      <c r="E25" s="30"/>
      <c r="F25" s="30" t="s">
        <v>65</v>
      </c>
      <c r="G25" s="30" t="s">
        <v>33</v>
      </c>
      <c r="H25" s="30" t="s">
        <v>24</v>
      </c>
      <c r="I25" s="30"/>
      <c r="J25" s="30"/>
      <c r="K25" s="41"/>
      <c r="L25" s="36"/>
      <c r="M25" s="33"/>
      <c r="N25" s="33">
        <f t="shared" si="2"/>
        <v>0</v>
      </c>
      <c r="O25" s="34"/>
      <c r="P25" s="34"/>
      <c r="Q25" s="34"/>
      <c r="R25" s="36">
        <v>106000</v>
      </c>
      <c r="S25" s="36"/>
      <c r="T25" s="35">
        <f t="shared" si="0"/>
        <v>106000</v>
      </c>
      <c r="U25" s="29" t="s">
        <v>66</v>
      </c>
      <c r="V25" s="43" t="str">
        <f t="shared" si="1"/>
        <v>Invalid</v>
      </c>
    </row>
    <row r="26" spans="1:22" s="28" customFormat="1" ht="18" thickBot="1" thickTop="1">
      <c r="A26" s="39" t="s">
        <v>524</v>
      </c>
      <c r="B26" s="40" t="s">
        <v>37</v>
      </c>
      <c r="C26" s="27" t="s">
        <v>538</v>
      </c>
      <c r="D26" s="30" t="s">
        <v>19</v>
      </c>
      <c r="E26" s="30"/>
      <c r="F26" s="30" t="s">
        <v>67</v>
      </c>
      <c r="G26" s="30" t="s">
        <v>68</v>
      </c>
      <c r="H26" s="30" t="s">
        <v>24</v>
      </c>
      <c r="I26" s="30"/>
      <c r="J26" s="30"/>
      <c r="K26" s="41"/>
      <c r="L26" s="36"/>
      <c r="M26" s="33"/>
      <c r="N26" s="33">
        <f t="shared" si="2"/>
        <v>0</v>
      </c>
      <c r="O26" s="34"/>
      <c r="P26" s="34"/>
      <c r="Q26" s="34"/>
      <c r="R26" s="36">
        <v>34000</v>
      </c>
      <c r="S26" s="36"/>
      <c r="T26" s="35">
        <f t="shared" si="0"/>
        <v>34000</v>
      </c>
      <c r="U26" s="29" t="s">
        <v>69</v>
      </c>
      <c r="V26" s="43" t="str">
        <f t="shared" si="1"/>
        <v>Invalid</v>
      </c>
    </row>
    <row r="27" spans="1:22" s="28" customFormat="1" ht="18" thickBot="1" thickTop="1">
      <c r="A27" s="39" t="s">
        <v>524</v>
      </c>
      <c r="B27" s="40" t="s">
        <v>37</v>
      </c>
      <c r="C27" s="27" t="s">
        <v>538</v>
      </c>
      <c r="D27" s="30" t="s">
        <v>19</v>
      </c>
      <c r="E27" s="30"/>
      <c r="F27" s="30" t="s">
        <v>65</v>
      </c>
      <c r="G27" s="30" t="s">
        <v>70</v>
      </c>
      <c r="H27" s="29" t="s">
        <v>34</v>
      </c>
      <c r="I27" s="30"/>
      <c r="J27" s="30"/>
      <c r="K27" s="41"/>
      <c r="L27" s="36"/>
      <c r="M27" s="33"/>
      <c r="N27" s="33">
        <f t="shared" si="2"/>
        <v>0</v>
      </c>
      <c r="O27" s="34"/>
      <c r="P27" s="34"/>
      <c r="Q27" s="34"/>
      <c r="R27" s="36">
        <f>1000000*1.25</f>
        <v>1250000</v>
      </c>
      <c r="S27" s="36">
        <v>50000</v>
      </c>
      <c r="T27" s="35">
        <f t="shared" si="0"/>
        <v>1300000</v>
      </c>
      <c r="U27" s="29" t="s">
        <v>71</v>
      </c>
      <c r="V27" s="43" t="str">
        <f t="shared" si="1"/>
        <v>Invalid</v>
      </c>
    </row>
    <row r="28" spans="1:22" s="28" customFormat="1" ht="51" thickBot="1" thickTop="1">
      <c r="A28" s="39" t="s">
        <v>524</v>
      </c>
      <c r="B28" s="40" t="s">
        <v>72</v>
      </c>
      <c r="C28" s="27" t="s">
        <v>538</v>
      </c>
      <c r="D28" s="30" t="s">
        <v>19</v>
      </c>
      <c r="E28" s="30"/>
      <c r="F28" s="30" t="s">
        <v>38</v>
      </c>
      <c r="G28" s="30" t="s">
        <v>73</v>
      </c>
      <c r="H28" s="30"/>
      <c r="I28" s="30"/>
      <c r="J28" s="30"/>
      <c r="K28" s="41"/>
      <c r="L28" s="32"/>
      <c r="M28" s="33">
        <v>125000</v>
      </c>
      <c r="N28" s="33">
        <f t="shared" si="2"/>
        <v>125000</v>
      </c>
      <c r="O28" s="34"/>
      <c r="P28" s="34"/>
      <c r="Q28" s="34"/>
      <c r="R28" s="36"/>
      <c r="S28" s="53">
        <v>125000</v>
      </c>
      <c r="T28" s="35">
        <f t="shared" si="0"/>
        <v>125000</v>
      </c>
      <c r="U28" s="29" t="s">
        <v>74</v>
      </c>
      <c r="V28" s="43" t="str">
        <f t="shared" si="1"/>
        <v>OK</v>
      </c>
    </row>
    <row r="29" spans="1:22" s="28" customFormat="1" ht="34.5" thickBot="1" thickTop="1">
      <c r="A29" s="39" t="s">
        <v>524</v>
      </c>
      <c r="B29" s="40" t="s">
        <v>72</v>
      </c>
      <c r="C29" s="27" t="s">
        <v>538</v>
      </c>
      <c r="D29" s="30" t="s">
        <v>19</v>
      </c>
      <c r="E29" s="30"/>
      <c r="F29" s="30" t="s">
        <v>38</v>
      </c>
      <c r="G29" s="30" t="s">
        <v>75</v>
      </c>
      <c r="H29" s="30"/>
      <c r="I29" s="30"/>
      <c r="J29" s="30"/>
      <c r="K29" s="41"/>
      <c r="L29" s="32"/>
      <c r="M29" s="33">
        <v>500000</v>
      </c>
      <c r="N29" s="33">
        <f t="shared" si="2"/>
        <v>500000</v>
      </c>
      <c r="O29" s="34"/>
      <c r="P29" s="34"/>
      <c r="Q29" s="34"/>
      <c r="R29" s="32"/>
      <c r="S29" s="53">
        <v>500000</v>
      </c>
      <c r="T29" s="35">
        <f t="shared" si="0"/>
        <v>500000</v>
      </c>
      <c r="U29" s="29" t="s">
        <v>76</v>
      </c>
      <c r="V29" s="43" t="str">
        <f t="shared" si="1"/>
        <v>OK</v>
      </c>
    </row>
    <row r="30" spans="1:22" s="28" customFormat="1" ht="51" thickBot="1" thickTop="1">
      <c r="A30" s="39" t="s">
        <v>524</v>
      </c>
      <c r="B30" s="40" t="s">
        <v>72</v>
      </c>
      <c r="C30" s="27" t="s">
        <v>538</v>
      </c>
      <c r="D30" s="30" t="s">
        <v>19</v>
      </c>
      <c r="E30" s="30"/>
      <c r="F30" s="30" t="s">
        <v>38</v>
      </c>
      <c r="G30" s="30" t="s">
        <v>77</v>
      </c>
      <c r="H30" s="30"/>
      <c r="I30" s="30"/>
      <c r="J30" s="30"/>
      <c r="K30" s="41"/>
      <c r="L30" s="32"/>
      <c r="M30" s="33">
        <v>195000</v>
      </c>
      <c r="N30" s="33">
        <f t="shared" si="2"/>
        <v>195000</v>
      </c>
      <c r="O30" s="34"/>
      <c r="P30" s="34"/>
      <c r="Q30" s="34"/>
      <c r="R30" s="32"/>
      <c r="S30" s="53">
        <v>195000</v>
      </c>
      <c r="T30" s="35">
        <f t="shared" si="0"/>
        <v>195000</v>
      </c>
      <c r="U30" s="29" t="s">
        <v>76</v>
      </c>
      <c r="V30" s="43" t="str">
        <f t="shared" si="1"/>
        <v>OK</v>
      </c>
    </row>
    <row r="31" spans="1:22" s="28" customFormat="1" ht="51" thickBot="1" thickTop="1">
      <c r="A31" s="39" t="s">
        <v>524</v>
      </c>
      <c r="B31" s="40" t="s">
        <v>72</v>
      </c>
      <c r="C31" s="27" t="s">
        <v>538</v>
      </c>
      <c r="D31" s="30" t="s">
        <v>19</v>
      </c>
      <c r="E31" s="30"/>
      <c r="F31" s="30" t="s">
        <v>38</v>
      </c>
      <c r="G31" s="30" t="s">
        <v>78</v>
      </c>
      <c r="H31" s="30"/>
      <c r="I31" s="30"/>
      <c r="J31" s="30"/>
      <c r="K31" s="41"/>
      <c r="L31" s="32"/>
      <c r="M31" s="33">
        <v>2587424</v>
      </c>
      <c r="N31" s="33">
        <f t="shared" si="2"/>
        <v>2587424</v>
      </c>
      <c r="O31" s="34"/>
      <c r="P31" s="34"/>
      <c r="Q31" s="34"/>
      <c r="R31" s="32"/>
      <c r="S31" s="53">
        <v>2587424</v>
      </c>
      <c r="T31" s="35">
        <f t="shared" si="0"/>
        <v>2587424</v>
      </c>
      <c r="U31" s="29" t="s">
        <v>79</v>
      </c>
      <c r="V31" s="43" t="str">
        <f t="shared" si="1"/>
        <v>OK</v>
      </c>
    </row>
    <row r="32" spans="1:22" s="28" customFormat="1" ht="34.5" thickBot="1" thickTop="1">
      <c r="A32" s="39" t="s">
        <v>524</v>
      </c>
      <c r="B32" s="40" t="s">
        <v>72</v>
      </c>
      <c r="C32" s="27" t="s">
        <v>538</v>
      </c>
      <c r="D32" s="30" t="s">
        <v>19</v>
      </c>
      <c r="E32" s="30"/>
      <c r="F32" s="30" t="s">
        <v>38</v>
      </c>
      <c r="G32" s="30" t="s">
        <v>80</v>
      </c>
      <c r="H32" s="30"/>
      <c r="I32" s="30"/>
      <c r="J32" s="30"/>
      <c r="K32" s="41"/>
      <c r="L32" s="32"/>
      <c r="M32" s="33">
        <v>610000</v>
      </c>
      <c r="N32" s="33">
        <f t="shared" si="2"/>
        <v>610000</v>
      </c>
      <c r="O32" s="34"/>
      <c r="P32" s="34"/>
      <c r="Q32" s="34"/>
      <c r="R32" s="32"/>
      <c r="S32" s="53">
        <v>305000</v>
      </c>
      <c r="T32" s="35">
        <f t="shared" si="0"/>
        <v>305000</v>
      </c>
      <c r="U32" s="29" t="s">
        <v>81</v>
      </c>
      <c r="V32" s="43" t="str">
        <f t="shared" si="1"/>
        <v>OK</v>
      </c>
    </row>
    <row r="33" spans="1:22" s="28" customFormat="1" ht="34.5" thickBot="1" thickTop="1">
      <c r="A33" s="39" t="s">
        <v>524</v>
      </c>
      <c r="B33" s="40" t="s">
        <v>18</v>
      </c>
      <c r="C33" s="27" t="s">
        <v>538</v>
      </c>
      <c r="D33" s="30" t="s">
        <v>19</v>
      </c>
      <c r="E33" s="30"/>
      <c r="F33" s="30" t="s">
        <v>38</v>
      </c>
      <c r="G33" s="30" t="s">
        <v>82</v>
      </c>
      <c r="H33" s="30"/>
      <c r="I33" s="30" t="s">
        <v>83</v>
      </c>
      <c r="J33" s="30"/>
      <c r="K33" s="41"/>
      <c r="L33" s="32"/>
      <c r="M33" s="33">
        <v>248000</v>
      </c>
      <c r="N33" s="33">
        <f t="shared" si="2"/>
        <v>248000</v>
      </c>
      <c r="O33" s="34"/>
      <c r="P33" s="34"/>
      <c r="Q33" s="34"/>
      <c r="R33" s="36"/>
      <c r="S33" s="53">
        <v>248000</v>
      </c>
      <c r="T33" s="35">
        <f t="shared" si="0"/>
        <v>248000</v>
      </c>
      <c r="U33" s="29" t="s">
        <v>84</v>
      </c>
      <c r="V33" s="43" t="str">
        <f t="shared" si="1"/>
        <v>OK</v>
      </c>
    </row>
    <row r="34" spans="1:22" s="28" customFormat="1" ht="34.5" thickBot="1" thickTop="1">
      <c r="A34" s="39" t="s">
        <v>524</v>
      </c>
      <c r="B34" s="40" t="s">
        <v>18</v>
      </c>
      <c r="C34" s="27" t="s">
        <v>538</v>
      </c>
      <c r="D34" s="30" t="s">
        <v>19</v>
      </c>
      <c r="E34" s="30"/>
      <c r="F34" s="30" t="s">
        <v>38</v>
      </c>
      <c r="G34" s="30" t="s">
        <v>85</v>
      </c>
      <c r="H34" s="30"/>
      <c r="I34" s="30" t="s">
        <v>83</v>
      </c>
      <c r="J34" s="30"/>
      <c r="K34" s="41"/>
      <c r="L34" s="32"/>
      <c r="M34" s="33">
        <v>347000</v>
      </c>
      <c r="N34" s="33">
        <f t="shared" si="2"/>
        <v>347000</v>
      </c>
      <c r="O34" s="34"/>
      <c r="P34" s="34"/>
      <c r="Q34" s="34"/>
      <c r="R34" s="36"/>
      <c r="S34" s="53">
        <v>347000</v>
      </c>
      <c r="T34" s="35">
        <f t="shared" si="0"/>
        <v>347000</v>
      </c>
      <c r="U34" s="29" t="s">
        <v>86</v>
      </c>
      <c r="V34" s="43" t="str">
        <f t="shared" si="1"/>
        <v>OK</v>
      </c>
    </row>
    <row r="35" spans="1:22" s="28" customFormat="1" ht="67.5" thickBot="1" thickTop="1">
      <c r="A35" s="39" t="s">
        <v>524</v>
      </c>
      <c r="B35" s="40" t="s">
        <v>18</v>
      </c>
      <c r="C35" s="27" t="s">
        <v>538</v>
      </c>
      <c r="D35" s="30" t="s">
        <v>19</v>
      </c>
      <c r="E35" s="30"/>
      <c r="F35" s="30" t="s">
        <v>38</v>
      </c>
      <c r="G35" s="30" t="s">
        <v>87</v>
      </c>
      <c r="H35" s="30"/>
      <c r="I35" s="30" t="s">
        <v>83</v>
      </c>
      <c r="J35" s="30"/>
      <c r="K35" s="41"/>
      <c r="L35" s="32"/>
      <c r="M35" s="33">
        <v>200000</v>
      </c>
      <c r="N35" s="33">
        <f t="shared" si="2"/>
        <v>200000</v>
      </c>
      <c r="O35" s="34"/>
      <c r="P35" s="34"/>
      <c r="Q35" s="34"/>
      <c r="R35" s="32"/>
      <c r="S35" s="53">
        <v>200000</v>
      </c>
      <c r="T35" s="35">
        <f t="shared" si="0"/>
        <v>200000</v>
      </c>
      <c r="U35" s="29" t="s">
        <v>88</v>
      </c>
      <c r="V35" s="43" t="str">
        <f t="shared" si="1"/>
        <v>OK</v>
      </c>
    </row>
    <row r="36" spans="1:22" s="28" customFormat="1" ht="53.25" thickBot="1" thickTop="1">
      <c r="A36" s="39" t="s">
        <v>524</v>
      </c>
      <c r="B36" s="40" t="s">
        <v>18</v>
      </c>
      <c r="C36" s="27" t="s">
        <v>538</v>
      </c>
      <c r="D36" s="30" t="s">
        <v>19</v>
      </c>
      <c r="E36" s="30"/>
      <c r="F36" s="30" t="s">
        <v>38</v>
      </c>
      <c r="G36" s="55" t="s">
        <v>554</v>
      </c>
      <c r="H36" s="30"/>
      <c r="I36" s="30" t="s">
        <v>83</v>
      </c>
      <c r="J36" s="30"/>
      <c r="K36" s="41"/>
      <c r="L36" s="32"/>
      <c r="M36" s="33">
        <v>200000</v>
      </c>
      <c r="N36" s="33">
        <f t="shared" si="2"/>
        <v>200000</v>
      </c>
      <c r="O36" s="34"/>
      <c r="P36" s="34"/>
      <c r="Q36" s="34"/>
      <c r="R36" s="32"/>
      <c r="S36" s="53">
        <v>200000</v>
      </c>
      <c r="T36" s="35">
        <f t="shared" si="0"/>
        <v>200000</v>
      </c>
      <c r="U36" s="29" t="s">
        <v>89</v>
      </c>
      <c r="V36" s="43" t="str">
        <f t="shared" si="1"/>
        <v>OK</v>
      </c>
    </row>
    <row r="37" spans="1:22" s="28" customFormat="1" ht="18" thickBot="1" thickTop="1">
      <c r="A37" s="39" t="s">
        <v>524</v>
      </c>
      <c r="B37" s="40" t="s">
        <v>18</v>
      </c>
      <c r="C37" s="27" t="s">
        <v>538</v>
      </c>
      <c r="D37" s="30" t="s">
        <v>19</v>
      </c>
      <c r="E37" s="30"/>
      <c r="F37" s="30" t="s">
        <v>38</v>
      </c>
      <c r="G37" s="30" t="s">
        <v>90</v>
      </c>
      <c r="H37" s="30"/>
      <c r="I37" s="30" t="s">
        <v>83</v>
      </c>
      <c r="J37" s="30"/>
      <c r="K37" s="41"/>
      <c r="L37" s="32"/>
      <c r="M37" s="33">
        <v>544000</v>
      </c>
      <c r="N37" s="33">
        <f t="shared" si="2"/>
        <v>544000</v>
      </c>
      <c r="O37" s="34"/>
      <c r="P37" s="34"/>
      <c r="Q37" s="34"/>
      <c r="R37" s="32"/>
      <c r="S37" s="53">
        <v>544000</v>
      </c>
      <c r="T37" s="35">
        <f t="shared" si="0"/>
        <v>544000</v>
      </c>
      <c r="U37" s="29" t="s">
        <v>91</v>
      </c>
      <c r="V37" s="43" t="str">
        <f t="shared" si="1"/>
        <v>OK</v>
      </c>
    </row>
    <row r="38" spans="1:22" s="28" customFormat="1" ht="34.5" thickBot="1" thickTop="1">
      <c r="A38" s="39" t="s">
        <v>524</v>
      </c>
      <c r="B38" s="40" t="s">
        <v>18</v>
      </c>
      <c r="C38" s="27" t="s">
        <v>538</v>
      </c>
      <c r="D38" s="30" t="s">
        <v>19</v>
      </c>
      <c r="E38" s="30"/>
      <c r="F38" s="30" t="s">
        <v>38</v>
      </c>
      <c r="G38" s="30" t="s">
        <v>555</v>
      </c>
      <c r="H38" s="30"/>
      <c r="I38" s="30" t="s">
        <v>83</v>
      </c>
      <c r="J38" s="30"/>
      <c r="K38" s="41"/>
      <c r="L38" s="32"/>
      <c r="M38" s="33">
        <v>2950790</v>
      </c>
      <c r="N38" s="33">
        <f t="shared" si="2"/>
        <v>2950790</v>
      </c>
      <c r="O38" s="34"/>
      <c r="P38" s="34"/>
      <c r="Q38" s="34"/>
      <c r="R38" s="32"/>
      <c r="S38" s="53">
        <v>2950790</v>
      </c>
      <c r="T38" s="35">
        <f t="shared" si="0"/>
        <v>2950790</v>
      </c>
      <c r="U38" s="29" t="s">
        <v>92</v>
      </c>
      <c r="V38" s="43" t="str">
        <f t="shared" si="1"/>
        <v>OK</v>
      </c>
    </row>
    <row r="39" spans="1:22" s="28" customFormat="1" ht="34.5" thickBot="1" thickTop="1">
      <c r="A39" s="39" t="s">
        <v>524</v>
      </c>
      <c r="B39" s="40" t="s">
        <v>18</v>
      </c>
      <c r="C39" s="27" t="s">
        <v>538</v>
      </c>
      <c r="D39" s="30" t="s">
        <v>19</v>
      </c>
      <c r="E39" s="30"/>
      <c r="F39" s="30" t="s">
        <v>38</v>
      </c>
      <c r="G39" s="30" t="s">
        <v>93</v>
      </c>
      <c r="H39" s="30"/>
      <c r="I39" s="30" t="s">
        <v>83</v>
      </c>
      <c r="J39" s="30"/>
      <c r="K39" s="41"/>
      <c r="L39" s="32"/>
      <c r="M39" s="33">
        <v>663000</v>
      </c>
      <c r="N39" s="33">
        <f t="shared" si="2"/>
        <v>663000</v>
      </c>
      <c r="O39" s="34"/>
      <c r="P39" s="34"/>
      <c r="Q39" s="34"/>
      <c r="R39" s="32"/>
      <c r="S39" s="53">
        <v>663000</v>
      </c>
      <c r="T39" s="35">
        <f t="shared" si="0"/>
        <v>663000</v>
      </c>
      <c r="U39" s="29" t="s">
        <v>94</v>
      </c>
      <c r="V39" s="43" t="str">
        <f t="shared" si="1"/>
        <v>OK</v>
      </c>
    </row>
    <row r="40" spans="1:22" s="28" customFormat="1" ht="34.5" thickBot="1" thickTop="1">
      <c r="A40" s="39" t="s">
        <v>524</v>
      </c>
      <c r="B40" s="40" t="s">
        <v>18</v>
      </c>
      <c r="C40" s="27" t="s">
        <v>538</v>
      </c>
      <c r="D40" s="30" t="s">
        <v>19</v>
      </c>
      <c r="E40" s="30"/>
      <c r="F40" s="30" t="s">
        <v>38</v>
      </c>
      <c r="G40" s="30" t="s">
        <v>95</v>
      </c>
      <c r="H40" s="30"/>
      <c r="I40" s="30" t="s">
        <v>83</v>
      </c>
      <c r="J40" s="30"/>
      <c r="K40" s="41"/>
      <c r="L40" s="32"/>
      <c r="M40" s="33">
        <v>595500</v>
      </c>
      <c r="N40" s="33">
        <f t="shared" si="2"/>
        <v>595500</v>
      </c>
      <c r="O40" s="34"/>
      <c r="P40" s="34"/>
      <c r="Q40" s="34"/>
      <c r="R40" s="32"/>
      <c r="S40" s="53">
        <v>595500</v>
      </c>
      <c r="T40" s="35">
        <f t="shared" si="0"/>
        <v>595500</v>
      </c>
      <c r="U40" s="29" t="s">
        <v>96</v>
      </c>
      <c r="V40" s="43" t="str">
        <f t="shared" si="1"/>
        <v>OK</v>
      </c>
    </row>
    <row r="41" spans="1:22" s="28" customFormat="1" ht="34.5" thickBot="1" thickTop="1">
      <c r="A41" s="39" t="s">
        <v>524</v>
      </c>
      <c r="B41" s="40" t="s">
        <v>18</v>
      </c>
      <c r="C41" s="27" t="s">
        <v>538</v>
      </c>
      <c r="D41" s="30" t="s">
        <v>19</v>
      </c>
      <c r="E41" s="30"/>
      <c r="F41" s="30" t="s">
        <v>38</v>
      </c>
      <c r="G41" s="30" t="s">
        <v>97</v>
      </c>
      <c r="H41" s="30"/>
      <c r="I41" s="30" t="s">
        <v>83</v>
      </c>
      <c r="J41" s="30"/>
      <c r="K41" s="41"/>
      <c r="L41" s="32"/>
      <c r="M41" s="33">
        <v>415500</v>
      </c>
      <c r="N41" s="33">
        <f t="shared" si="2"/>
        <v>415500</v>
      </c>
      <c r="O41" s="34"/>
      <c r="P41" s="34"/>
      <c r="Q41" s="34"/>
      <c r="R41" s="32"/>
      <c r="S41" s="53">
        <v>415500</v>
      </c>
      <c r="T41" s="35">
        <f aca="true" t="shared" si="3" ref="T41:T104">SUM(R41:S41)</f>
        <v>415500</v>
      </c>
      <c r="U41" s="29" t="s">
        <v>98</v>
      </c>
      <c r="V41" s="43" t="str">
        <f t="shared" si="1"/>
        <v>OK</v>
      </c>
    </row>
    <row r="42" spans="1:22" s="28" customFormat="1" ht="34.5" thickBot="1" thickTop="1">
      <c r="A42" s="39" t="s">
        <v>524</v>
      </c>
      <c r="B42" s="40" t="s">
        <v>18</v>
      </c>
      <c r="C42" s="27" t="s">
        <v>538</v>
      </c>
      <c r="D42" s="30" t="s">
        <v>19</v>
      </c>
      <c r="E42" s="30"/>
      <c r="F42" s="30" t="s">
        <v>38</v>
      </c>
      <c r="G42" s="30" t="s">
        <v>99</v>
      </c>
      <c r="H42" s="30"/>
      <c r="I42" s="30" t="s">
        <v>83</v>
      </c>
      <c r="J42" s="30"/>
      <c r="K42" s="41"/>
      <c r="L42" s="32"/>
      <c r="M42" s="33">
        <v>295000</v>
      </c>
      <c r="N42" s="33">
        <f t="shared" si="2"/>
        <v>295000</v>
      </c>
      <c r="O42" s="34"/>
      <c r="P42" s="34"/>
      <c r="Q42" s="34"/>
      <c r="R42" s="32"/>
      <c r="S42" s="53">
        <v>295000</v>
      </c>
      <c r="T42" s="35">
        <f t="shared" si="3"/>
        <v>295000</v>
      </c>
      <c r="U42" s="29" t="s">
        <v>100</v>
      </c>
      <c r="V42" s="43" t="str">
        <f t="shared" si="1"/>
        <v>OK</v>
      </c>
    </row>
    <row r="43" spans="1:22" s="28" customFormat="1" ht="34.5" thickBot="1" thickTop="1">
      <c r="A43" s="39" t="s">
        <v>524</v>
      </c>
      <c r="B43" s="40" t="s">
        <v>18</v>
      </c>
      <c r="C43" s="27" t="s">
        <v>538</v>
      </c>
      <c r="D43" s="30" t="s">
        <v>19</v>
      </c>
      <c r="E43" s="30"/>
      <c r="F43" s="30" t="s">
        <v>38</v>
      </c>
      <c r="G43" s="30" t="s">
        <v>521</v>
      </c>
      <c r="H43" s="30"/>
      <c r="I43" s="30" t="s">
        <v>83</v>
      </c>
      <c r="J43" s="30"/>
      <c r="K43" s="41"/>
      <c r="L43" s="32"/>
      <c r="M43" s="33">
        <v>278000</v>
      </c>
      <c r="N43" s="33">
        <f t="shared" si="2"/>
        <v>278000</v>
      </c>
      <c r="O43" s="34"/>
      <c r="P43" s="34"/>
      <c r="Q43" s="34"/>
      <c r="R43" s="32"/>
      <c r="S43" s="53">
        <v>278000</v>
      </c>
      <c r="T43" s="35">
        <f t="shared" si="3"/>
        <v>278000</v>
      </c>
      <c r="U43" s="29" t="s">
        <v>101</v>
      </c>
      <c r="V43" s="43" t="str">
        <f t="shared" si="1"/>
        <v>OK</v>
      </c>
    </row>
    <row r="44" spans="1:22" s="28" customFormat="1" ht="34.5" thickBot="1" thickTop="1">
      <c r="A44" s="39" t="s">
        <v>524</v>
      </c>
      <c r="B44" s="40" t="s">
        <v>18</v>
      </c>
      <c r="C44" s="27" t="s">
        <v>538</v>
      </c>
      <c r="D44" s="30" t="s">
        <v>19</v>
      </c>
      <c r="E44" s="30"/>
      <c r="F44" s="30" t="s">
        <v>38</v>
      </c>
      <c r="G44" s="30" t="s">
        <v>102</v>
      </c>
      <c r="H44" s="30"/>
      <c r="I44" s="30" t="s">
        <v>83</v>
      </c>
      <c r="J44" s="30"/>
      <c r="K44" s="41"/>
      <c r="L44" s="32"/>
      <c r="M44" s="33">
        <v>1790000</v>
      </c>
      <c r="N44" s="33">
        <f t="shared" si="2"/>
        <v>1790000</v>
      </c>
      <c r="O44" s="34"/>
      <c r="P44" s="34"/>
      <c r="Q44" s="34"/>
      <c r="R44" s="32"/>
      <c r="S44" s="53">
        <v>1790000</v>
      </c>
      <c r="T44" s="35">
        <f t="shared" si="3"/>
        <v>1790000</v>
      </c>
      <c r="U44" s="29" t="s">
        <v>103</v>
      </c>
      <c r="V44" s="43" t="str">
        <f t="shared" si="1"/>
        <v>OK</v>
      </c>
    </row>
    <row r="45" spans="1:22" s="28" customFormat="1" ht="34.5" thickBot="1" thickTop="1">
      <c r="A45" s="39" t="s">
        <v>524</v>
      </c>
      <c r="B45" s="40" t="s">
        <v>18</v>
      </c>
      <c r="C45" s="27" t="s">
        <v>538</v>
      </c>
      <c r="D45" s="30" t="s">
        <v>19</v>
      </c>
      <c r="E45" s="30"/>
      <c r="F45" s="30" t="s">
        <v>38</v>
      </c>
      <c r="G45" s="30" t="s">
        <v>104</v>
      </c>
      <c r="H45" s="30"/>
      <c r="I45" s="30" t="s">
        <v>83</v>
      </c>
      <c r="J45" s="30"/>
      <c r="K45" s="41"/>
      <c r="L45" s="32"/>
      <c r="M45" s="33">
        <v>185000</v>
      </c>
      <c r="N45" s="33">
        <f t="shared" si="2"/>
        <v>185000</v>
      </c>
      <c r="O45" s="34"/>
      <c r="P45" s="34"/>
      <c r="Q45" s="34"/>
      <c r="R45" s="32"/>
      <c r="S45" s="53">
        <v>185000</v>
      </c>
      <c r="T45" s="35">
        <f t="shared" si="3"/>
        <v>185000</v>
      </c>
      <c r="U45" s="29" t="s">
        <v>105</v>
      </c>
      <c r="V45" s="43" t="str">
        <f t="shared" si="1"/>
        <v>OK</v>
      </c>
    </row>
    <row r="46" spans="1:22" s="28" customFormat="1" ht="34.5" thickBot="1" thickTop="1">
      <c r="A46" s="39" t="s">
        <v>524</v>
      </c>
      <c r="B46" s="40" t="s">
        <v>18</v>
      </c>
      <c r="C46" s="27" t="s">
        <v>538</v>
      </c>
      <c r="D46" s="30" t="s">
        <v>19</v>
      </c>
      <c r="E46" s="30"/>
      <c r="F46" s="30" t="s">
        <v>38</v>
      </c>
      <c r="G46" s="30" t="s">
        <v>106</v>
      </c>
      <c r="H46" s="30"/>
      <c r="I46" s="30" t="s">
        <v>83</v>
      </c>
      <c r="J46" s="30"/>
      <c r="K46" s="41"/>
      <c r="L46" s="32"/>
      <c r="M46" s="33">
        <v>241800</v>
      </c>
      <c r="N46" s="33">
        <f t="shared" si="2"/>
        <v>241800</v>
      </c>
      <c r="O46" s="34"/>
      <c r="P46" s="34"/>
      <c r="Q46" s="34"/>
      <c r="R46" s="32"/>
      <c r="S46" s="53">
        <v>241800</v>
      </c>
      <c r="T46" s="35">
        <f t="shared" si="3"/>
        <v>241800</v>
      </c>
      <c r="U46" s="29" t="s">
        <v>107</v>
      </c>
      <c r="V46" s="43" t="str">
        <f t="shared" si="1"/>
        <v>OK</v>
      </c>
    </row>
    <row r="47" spans="1:22" s="28" customFormat="1" ht="51" thickBot="1" thickTop="1">
      <c r="A47" s="39" t="s">
        <v>524</v>
      </c>
      <c r="B47" s="40" t="s">
        <v>18</v>
      </c>
      <c r="C47" s="27" t="s">
        <v>538</v>
      </c>
      <c r="D47" s="30" t="s">
        <v>19</v>
      </c>
      <c r="E47" s="30"/>
      <c r="F47" s="30" t="s">
        <v>38</v>
      </c>
      <c r="G47" s="30" t="s">
        <v>108</v>
      </c>
      <c r="H47" s="30"/>
      <c r="I47" s="30" t="s">
        <v>83</v>
      </c>
      <c r="J47" s="30"/>
      <c r="K47" s="41"/>
      <c r="L47" s="32"/>
      <c r="M47" s="33">
        <v>392000</v>
      </c>
      <c r="N47" s="33">
        <f t="shared" si="2"/>
        <v>392000</v>
      </c>
      <c r="O47" s="34"/>
      <c r="P47" s="34"/>
      <c r="Q47" s="34"/>
      <c r="R47" s="32"/>
      <c r="S47" s="53">
        <v>392000</v>
      </c>
      <c r="T47" s="35">
        <f t="shared" si="3"/>
        <v>392000</v>
      </c>
      <c r="U47" s="29" t="s">
        <v>109</v>
      </c>
      <c r="V47" s="43" t="str">
        <f t="shared" si="1"/>
        <v>OK</v>
      </c>
    </row>
    <row r="48" spans="1:22" s="28" customFormat="1" ht="34.5" thickBot="1" thickTop="1">
      <c r="A48" s="39" t="s">
        <v>524</v>
      </c>
      <c r="B48" s="40" t="s">
        <v>18</v>
      </c>
      <c r="C48" s="27" t="s">
        <v>538</v>
      </c>
      <c r="D48" s="30" t="s">
        <v>19</v>
      </c>
      <c r="E48" s="30"/>
      <c r="F48" s="30" t="s">
        <v>38</v>
      </c>
      <c r="G48" s="30" t="s">
        <v>110</v>
      </c>
      <c r="H48" s="30"/>
      <c r="I48" s="30" t="s">
        <v>83</v>
      </c>
      <c r="J48" s="30"/>
      <c r="K48" s="41"/>
      <c r="L48" s="32"/>
      <c r="M48" s="33">
        <v>670000</v>
      </c>
      <c r="N48" s="33">
        <f t="shared" si="2"/>
        <v>670000</v>
      </c>
      <c r="O48" s="34"/>
      <c r="P48" s="34"/>
      <c r="Q48" s="34"/>
      <c r="R48" s="32"/>
      <c r="S48" s="53">
        <v>670000</v>
      </c>
      <c r="T48" s="35">
        <f t="shared" si="3"/>
        <v>670000</v>
      </c>
      <c r="U48" s="29" t="s">
        <v>111</v>
      </c>
      <c r="V48" s="43" t="str">
        <f t="shared" si="1"/>
        <v>OK</v>
      </c>
    </row>
    <row r="49" spans="1:22" s="28" customFormat="1" ht="34.5" thickBot="1" thickTop="1">
      <c r="A49" s="39" t="s">
        <v>524</v>
      </c>
      <c r="B49" s="40" t="s">
        <v>18</v>
      </c>
      <c r="C49" s="27" t="s">
        <v>538</v>
      </c>
      <c r="D49" s="30" t="s">
        <v>19</v>
      </c>
      <c r="E49" s="30"/>
      <c r="F49" s="30"/>
      <c r="G49" s="30" t="s">
        <v>112</v>
      </c>
      <c r="H49" s="30"/>
      <c r="I49" s="30"/>
      <c r="J49" s="30"/>
      <c r="K49" s="41"/>
      <c r="L49" s="32"/>
      <c r="M49" s="33"/>
      <c r="N49" s="33">
        <f t="shared" si="2"/>
        <v>0</v>
      </c>
      <c r="O49" s="34"/>
      <c r="P49" s="34"/>
      <c r="Q49" s="34"/>
      <c r="R49" s="32">
        <v>78188</v>
      </c>
      <c r="S49" s="32"/>
      <c r="T49" s="35">
        <f t="shared" si="3"/>
        <v>78188</v>
      </c>
      <c r="U49" s="30" t="s">
        <v>113</v>
      </c>
      <c r="V49" s="43" t="str">
        <f t="shared" si="1"/>
        <v>Invalid</v>
      </c>
    </row>
    <row r="50" spans="1:22" s="28" customFormat="1" ht="34.5" thickBot="1" thickTop="1">
      <c r="A50" s="39" t="s">
        <v>524</v>
      </c>
      <c r="B50" s="40" t="s">
        <v>18</v>
      </c>
      <c r="C50" s="27" t="s">
        <v>538</v>
      </c>
      <c r="D50" s="30" t="s">
        <v>19</v>
      </c>
      <c r="E50" s="30"/>
      <c r="F50" s="30"/>
      <c r="G50" s="30" t="s">
        <v>114</v>
      </c>
      <c r="H50" s="30"/>
      <c r="I50" s="30"/>
      <c r="J50" s="30"/>
      <c r="K50" s="41"/>
      <c r="L50" s="32"/>
      <c r="M50" s="33"/>
      <c r="N50" s="33">
        <f t="shared" si="2"/>
        <v>0</v>
      </c>
      <c r="O50" s="34"/>
      <c r="P50" s="34"/>
      <c r="Q50" s="34"/>
      <c r="R50" s="32">
        <v>97994</v>
      </c>
      <c r="S50" s="32"/>
      <c r="T50" s="35">
        <f t="shared" si="3"/>
        <v>97994</v>
      </c>
      <c r="U50" s="30" t="s">
        <v>115</v>
      </c>
      <c r="V50" s="43" t="str">
        <f t="shared" si="1"/>
        <v>Invalid</v>
      </c>
    </row>
    <row r="51" spans="1:22" s="28" customFormat="1" ht="34.5" thickBot="1" thickTop="1">
      <c r="A51" s="39" t="s">
        <v>524</v>
      </c>
      <c r="B51" s="40" t="s">
        <v>18</v>
      </c>
      <c r="C51" s="27" t="s">
        <v>538</v>
      </c>
      <c r="D51" s="30" t="s">
        <v>19</v>
      </c>
      <c r="E51" s="30"/>
      <c r="F51" s="30"/>
      <c r="G51" s="30" t="s">
        <v>116</v>
      </c>
      <c r="H51" s="30"/>
      <c r="I51" s="30"/>
      <c r="J51" s="30"/>
      <c r="K51" s="41"/>
      <c r="L51" s="32"/>
      <c r="M51" s="33"/>
      <c r="N51" s="33">
        <f t="shared" si="2"/>
        <v>0</v>
      </c>
      <c r="O51" s="34"/>
      <c r="P51" s="34"/>
      <c r="Q51" s="34"/>
      <c r="R51" s="32">
        <v>31230</v>
      </c>
      <c r="S51" s="36">
        <v>141000</v>
      </c>
      <c r="T51" s="35">
        <f t="shared" si="3"/>
        <v>172230</v>
      </c>
      <c r="U51" s="30" t="s">
        <v>117</v>
      </c>
      <c r="V51" s="43" t="str">
        <f t="shared" si="1"/>
        <v>Invalid</v>
      </c>
    </row>
    <row r="52" spans="1:22" s="28" customFormat="1" ht="34.5" thickBot="1" thickTop="1">
      <c r="A52" s="39" t="s">
        <v>524</v>
      </c>
      <c r="B52" s="40" t="s">
        <v>18</v>
      </c>
      <c r="C52" s="27" t="s">
        <v>538</v>
      </c>
      <c r="D52" s="30" t="s">
        <v>19</v>
      </c>
      <c r="E52" s="30"/>
      <c r="F52" s="30"/>
      <c r="G52" s="30" t="s">
        <v>118</v>
      </c>
      <c r="H52" s="30"/>
      <c r="I52" s="30"/>
      <c r="J52" s="30"/>
      <c r="K52" s="41"/>
      <c r="L52" s="32"/>
      <c r="M52" s="33"/>
      <c r="N52" s="33">
        <f t="shared" si="2"/>
        <v>0</v>
      </c>
      <c r="O52" s="34"/>
      <c r="P52" s="34"/>
      <c r="Q52" s="34"/>
      <c r="R52" s="32">
        <v>48417</v>
      </c>
      <c r="S52" s="32">
        <v>132000</v>
      </c>
      <c r="T52" s="35">
        <f t="shared" si="3"/>
        <v>180417</v>
      </c>
      <c r="U52" s="30" t="s">
        <v>119</v>
      </c>
      <c r="V52" s="43" t="str">
        <f t="shared" si="1"/>
        <v>Invalid</v>
      </c>
    </row>
    <row r="53" spans="1:22" s="28" customFormat="1" ht="51" thickBot="1" thickTop="1">
      <c r="A53" s="39" t="s">
        <v>524</v>
      </c>
      <c r="B53" s="40" t="s">
        <v>18</v>
      </c>
      <c r="C53" s="27" t="s">
        <v>538</v>
      </c>
      <c r="D53" s="30" t="s">
        <v>19</v>
      </c>
      <c r="E53" s="30"/>
      <c r="F53" s="30"/>
      <c r="G53" s="30" t="s">
        <v>120</v>
      </c>
      <c r="H53" s="30"/>
      <c r="I53" s="30"/>
      <c r="J53" s="30"/>
      <c r="K53" s="41"/>
      <c r="L53" s="32"/>
      <c r="M53" s="33"/>
      <c r="N53" s="33">
        <f t="shared" si="2"/>
        <v>0</v>
      </c>
      <c r="O53" s="34"/>
      <c r="P53" s="34"/>
      <c r="Q53" s="34"/>
      <c r="R53" s="32">
        <v>66863</v>
      </c>
      <c r="S53" s="32">
        <v>150000</v>
      </c>
      <c r="T53" s="35">
        <f t="shared" si="3"/>
        <v>216863</v>
      </c>
      <c r="U53" s="30" t="s">
        <v>121</v>
      </c>
      <c r="V53" s="43" t="str">
        <f t="shared" si="1"/>
        <v>Invalid</v>
      </c>
    </row>
    <row r="54" spans="1:22" s="28" customFormat="1" ht="34.5" thickBot="1" thickTop="1">
      <c r="A54" s="39" t="s">
        <v>524</v>
      </c>
      <c r="B54" s="40" t="s">
        <v>18</v>
      </c>
      <c r="C54" s="27" t="s">
        <v>538</v>
      </c>
      <c r="D54" s="30" t="s">
        <v>19</v>
      </c>
      <c r="E54" s="30"/>
      <c r="F54" s="30"/>
      <c r="G54" s="30" t="s">
        <v>122</v>
      </c>
      <c r="H54" s="30"/>
      <c r="I54" s="30"/>
      <c r="J54" s="30"/>
      <c r="K54" s="41"/>
      <c r="L54" s="32"/>
      <c r="M54" s="33"/>
      <c r="N54" s="33">
        <f t="shared" si="2"/>
        <v>0</v>
      </c>
      <c r="O54" s="34"/>
      <c r="P54" s="34"/>
      <c r="Q54" s="34"/>
      <c r="R54" s="32">
        <v>20000</v>
      </c>
      <c r="S54" s="32">
        <v>125000</v>
      </c>
      <c r="T54" s="35">
        <f t="shared" si="3"/>
        <v>145000</v>
      </c>
      <c r="U54" s="30" t="s">
        <v>123</v>
      </c>
      <c r="V54" s="43" t="str">
        <f t="shared" si="1"/>
        <v>Invalid</v>
      </c>
    </row>
    <row r="55" spans="1:22" s="28" customFormat="1" ht="51" thickBot="1" thickTop="1">
      <c r="A55" s="39" t="s">
        <v>524</v>
      </c>
      <c r="B55" s="40" t="s">
        <v>18</v>
      </c>
      <c r="C55" s="27" t="s">
        <v>538</v>
      </c>
      <c r="D55" s="30" t="s">
        <v>19</v>
      </c>
      <c r="E55" s="30"/>
      <c r="F55" s="30"/>
      <c r="G55" s="30" t="s">
        <v>124</v>
      </c>
      <c r="H55" s="30"/>
      <c r="I55" s="30"/>
      <c r="J55" s="30"/>
      <c r="K55" s="41"/>
      <c r="L55" s="32"/>
      <c r="M55" s="33"/>
      <c r="N55" s="33">
        <f t="shared" si="2"/>
        <v>0</v>
      </c>
      <c r="O55" s="34"/>
      <c r="P55" s="34"/>
      <c r="Q55" s="34"/>
      <c r="R55" s="32">
        <v>47771</v>
      </c>
      <c r="S55" s="32">
        <v>120000</v>
      </c>
      <c r="T55" s="35">
        <f t="shared" si="3"/>
        <v>167771</v>
      </c>
      <c r="U55" s="30" t="s">
        <v>125</v>
      </c>
      <c r="V55" s="43" t="str">
        <f t="shared" si="1"/>
        <v>Invalid</v>
      </c>
    </row>
    <row r="56" spans="1:22" s="28" customFormat="1" ht="34.5" thickBot="1" thickTop="1">
      <c r="A56" s="39" t="s">
        <v>524</v>
      </c>
      <c r="B56" s="40" t="s">
        <v>18</v>
      </c>
      <c r="C56" s="27" t="s">
        <v>538</v>
      </c>
      <c r="D56" s="30" t="s">
        <v>19</v>
      </c>
      <c r="E56" s="30"/>
      <c r="F56" s="30"/>
      <c r="G56" s="30" t="s">
        <v>126</v>
      </c>
      <c r="H56" s="30"/>
      <c r="I56" s="30"/>
      <c r="J56" s="30"/>
      <c r="K56" s="41"/>
      <c r="L56" s="32"/>
      <c r="M56" s="33"/>
      <c r="N56" s="33">
        <f t="shared" si="2"/>
        <v>0</v>
      </c>
      <c r="O56" s="34"/>
      <c r="P56" s="34"/>
      <c r="Q56" s="34"/>
      <c r="R56" s="32">
        <v>329750</v>
      </c>
      <c r="S56" s="32"/>
      <c r="T56" s="35">
        <f t="shared" si="3"/>
        <v>329750</v>
      </c>
      <c r="U56" s="30" t="s">
        <v>127</v>
      </c>
      <c r="V56" s="43" t="str">
        <f t="shared" si="1"/>
        <v>Invalid</v>
      </c>
    </row>
    <row r="57" spans="1:22" s="28" customFormat="1" ht="18" thickBot="1" thickTop="1">
      <c r="A57" s="39" t="s">
        <v>524</v>
      </c>
      <c r="B57" s="40" t="s">
        <v>18</v>
      </c>
      <c r="C57" s="27" t="s">
        <v>538</v>
      </c>
      <c r="D57" s="30" t="s">
        <v>19</v>
      </c>
      <c r="E57" s="30"/>
      <c r="F57" s="30"/>
      <c r="G57" s="30" t="s">
        <v>128</v>
      </c>
      <c r="H57" s="30"/>
      <c r="I57" s="30"/>
      <c r="J57" s="30"/>
      <c r="K57" s="41"/>
      <c r="L57" s="32"/>
      <c r="M57" s="33"/>
      <c r="N57" s="33">
        <f t="shared" si="2"/>
        <v>0</v>
      </c>
      <c r="O57" s="34"/>
      <c r="P57" s="34"/>
      <c r="Q57" s="34"/>
      <c r="R57" s="32">
        <v>20000</v>
      </c>
      <c r="S57" s="32">
        <v>125000</v>
      </c>
      <c r="T57" s="35">
        <f t="shared" si="3"/>
        <v>145000</v>
      </c>
      <c r="U57" s="30"/>
      <c r="V57" s="43" t="str">
        <f t="shared" si="1"/>
        <v>Invalid</v>
      </c>
    </row>
    <row r="58" spans="1:22" s="28" customFormat="1" ht="34.5" thickBot="1" thickTop="1">
      <c r="A58" s="39" t="s">
        <v>524</v>
      </c>
      <c r="B58" s="40" t="s">
        <v>129</v>
      </c>
      <c r="C58" s="27" t="s">
        <v>538</v>
      </c>
      <c r="D58" s="30" t="s">
        <v>19</v>
      </c>
      <c r="E58" s="30"/>
      <c r="F58" s="30" t="s">
        <v>38</v>
      </c>
      <c r="G58" s="30" t="s">
        <v>130</v>
      </c>
      <c r="H58" s="30"/>
      <c r="I58" s="30" t="s">
        <v>131</v>
      </c>
      <c r="J58" s="30"/>
      <c r="K58" s="41"/>
      <c r="L58" s="32"/>
      <c r="M58" s="33">
        <v>150000</v>
      </c>
      <c r="N58" s="33">
        <f t="shared" si="2"/>
        <v>150000</v>
      </c>
      <c r="O58" s="34"/>
      <c r="P58" s="34"/>
      <c r="Q58" s="34"/>
      <c r="R58" s="53"/>
      <c r="S58" s="53">
        <v>150000</v>
      </c>
      <c r="T58" s="35">
        <f t="shared" si="3"/>
        <v>150000</v>
      </c>
      <c r="U58" s="30" t="s">
        <v>132</v>
      </c>
      <c r="V58" s="43" t="str">
        <f t="shared" si="1"/>
        <v>OK</v>
      </c>
    </row>
    <row r="59" spans="1:22" s="28" customFormat="1" ht="34.5" thickBot="1" thickTop="1">
      <c r="A59" s="39" t="s">
        <v>524</v>
      </c>
      <c r="B59" s="40" t="s">
        <v>129</v>
      </c>
      <c r="C59" s="27" t="s">
        <v>538</v>
      </c>
      <c r="D59" s="30" t="s">
        <v>19</v>
      </c>
      <c r="E59" s="30"/>
      <c r="F59" s="30" t="s">
        <v>38</v>
      </c>
      <c r="G59" s="30" t="s">
        <v>133</v>
      </c>
      <c r="H59" s="30"/>
      <c r="I59" s="30" t="s">
        <v>131</v>
      </c>
      <c r="J59" s="30"/>
      <c r="K59" s="41"/>
      <c r="L59" s="32"/>
      <c r="M59" s="33">
        <v>155000</v>
      </c>
      <c r="N59" s="33">
        <f t="shared" si="2"/>
        <v>155000</v>
      </c>
      <c r="O59" s="34"/>
      <c r="P59" s="34"/>
      <c r="Q59" s="34"/>
      <c r="R59" s="53"/>
      <c r="S59" s="53">
        <v>155000</v>
      </c>
      <c r="T59" s="35">
        <f t="shared" si="3"/>
        <v>155000</v>
      </c>
      <c r="U59" s="30" t="s">
        <v>134</v>
      </c>
      <c r="V59" s="43" t="str">
        <f t="shared" si="1"/>
        <v>OK</v>
      </c>
    </row>
    <row r="60" spans="1:22" s="28" customFormat="1" ht="34.5" thickBot="1" thickTop="1">
      <c r="A60" s="39" t="s">
        <v>524</v>
      </c>
      <c r="B60" s="40" t="s">
        <v>129</v>
      </c>
      <c r="C60" s="27" t="s">
        <v>538</v>
      </c>
      <c r="D60" s="30" t="s">
        <v>19</v>
      </c>
      <c r="E60" s="30"/>
      <c r="F60" s="30" t="s">
        <v>38</v>
      </c>
      <c r="G60" s="30" t="s">
        <v>135</v>
      </c>
      <c r="H60" s="30"/>
      <c r="I60" s="30" t="s">
        <v>131</v>
      </c>
      <c r="J60" s="30"/>
      <c r="K60" s="41"/>
      <c r="L60" s="32"/>
      <c r="M60" s="33">
        <v>849500</v>
      </c>
      <c r="N60" s="33">
        <f t="shared" si="2"/>
        <v>849500</v>
      </c>
      <c r="O60" s="34"/>
      <c r="P60" s="34"/>
      <c r="Q60" s="34"/>
      <c r="R60" s="53">
        <v>849500</v>
      </c>
      <c r="S60" s="32"/>
      <c r="T60" s="35">
        <f t="shared" si="3"/>
        <v>849500</v>
      </c>
      <c r="U60" s="30" t="s">
        <v>136</v>
      </c>
      <c r="V60" s="43" t="str">
        <f t="shared" si="1"/>
        <v>OK</v>
      </c>
    </row>
    <row r="61" spans="1:22" s="28" customFormat="1" ht="51" thickBot="1" thickTop="1">
      <c r="A61" s="39" t="s">
        <v>524</v>
      </c>
      <c r="B61" s="40" t="s">
        <v>129</v>
      </c>
      <c r="C61" s="27" t="s">
        <v>538</v>
      </c>
      <c r="D61" s="30" t="s">
        <v>19</v>
      </c>
      <c r="E61" s="30"/>
      <c r="F61" s="30" t="s">
        <v>38</v>
      </c>
      <c r="G61" s="30" t="s">
        <v>522</v>
      </c>
      <c r="H61" s="30"/>
      <c r="I61" s="30" t="s">
        <v>131</v>
      </c>
      <c r="J61" s="30"/>
      <c r="K61" s="41"/>
      <c r="L61" s="32"/>
      <c r="M61" s="33">
        <v>1175000</v>
      </c>
      <c r="N61" s="33">
        <f t="shared" si="2"/>
        <v>1175000</v>
      </c>
      <c r="O61" s="34"/>
      <c r="P61" s="34"/>
      <c r="Q61" s="34"/>
      <c r="R61" s="53">
        <v>1175000</v>
      </c>
      <c r="S61" s="32"/>
      <c r="T61" s="35">
        <f t="shared" si="3"/>
        <v>1175000</v>
      </c>
      <c r="U61" s="30" t="s">
        <v>137</v>
      </c>
      <c r="V61" s="43" t="str">
        <f t="shared" si="1"/>
        <v>OK</v>
      </c>
    </row>
    <row r="62" spans="1:22" s="28" customFormat="1" ht="34.5" thickBot="1" thickTop="1">
      <c r="A62" s="39" t="s">
        <v>524</v>
      </c>
      <c r="B62" s="40" t="s">
        <v>129</v>
      </c>
      <c r="C62" s="27" t="s">
        <v>538</v>
      </c>
      <c r="D62" s="30" t="s">
        <v>19</v>
      </c>
      <c r="E62" s="30"/>
      <c r="F62" s="30" t="s">
        <v>38</v>
      </c>
      <c r="G62" s="30" t="s">
        <v>138</v>
      </c>
      <c r="H62" s="30"/>
      <c r="I62" s="30" t="s">
        <v>131</v>
      </c>
      <c r="J62" s="30"/>
      <c r="K62" s="41"/>
      <c r="L62" s="32"/>
      <c r="M62" s="33">
        <v>63000</v>
      </c>
      <c r="N62" s="33">
        <f t="shared" si="2"/>
        <v>63000</v>
      </c>
      <c r="O62" s="34"/>
      <c r="P62" s="34"/>
      <c r="Q62" s="34"/>
      <c r="R62" s="53">
        <v>63000</v>
      </c>
      <c r="S62" s="32"/>
      <c r="T62" s="35">
        <f t="shared" si="3"/>
        <v>63000</v>
      </c>
      <c r="U62" s="30" t="s">
        <v>139</v>
      </c>
      <c r="V62" s="43" t="str">
        <f t="shared" si="1"/>
        <v>OK</v>
      </c>
    </row>
    <row r="63" spans="1:22" s="28" customFormat="1" ht="34.5" thickBot="1" thickTop="1">
      <c r="A63" s="39" t="s">
        <v>524</v>
      </c>
      <c r="B63" s="40" t="s">
        <v>129</v>
      </c>
      <c r="C63" s="27" t="s">
        <v>538</v>
      </c>
      <c r="D63" s="30" t="s">
        <v>19</v>
      </c>
      <c r="E63" s="30"/>
      <c r="F63" s="30" t="s">
        <v>38</v>
      </c>
      <c r="G63" s="30" t="s">
        <v>140</v>
      </c>
      <c r="H63" s="30"/>
      <c r="I63" s="30" t="s">
        <v>131</v>
      </c>
      <c r="J63" s="30"/>
      <c r="K63" s="41"/>
      <c r="L63" s="32"/>
      <c r="M63" s="33">
        <v>100000</v>
      </c>
      <c r="N63" s="33">
        <f t="shared" si="2"/>
        <v>100000</v>
      </c>
      <c r="O63" s="34"/>
      <c r="P63" s="34"/>
      <c r="Q63" s="34"/>
      <c r="R63" s="53"/>
      <c r="S63" s="53">
        <v>100000</v>
      </c>
      <c r="T63" s="35">
        <f t="shared" si="3"/>
        <v>100000</v>
      </c>
      <c r="U63" s="30" t="s">
        <v>141</v>
      </c>
      <c r="V63" s="43" t="str">
        <f t="shared" si="1"/>
        <v>OK</v>
      </c>
    </row>
    <row r="64" spans="1:22" s="28" customFormat="1" ht="34.5" thickBot="1" thickTop="1">
      <c r="A64" s="39" t="s">
        <v>524</v>
      </c>
      <c r="B64" s="40" t="s">
        <v>129</v>
      </c>
      <c r="C64" s="27" t="s">
        <v>538</v>
      </c>
      <c r="D64" s="30" t="s">
        <v>19</v>
      </c>
      <c r="E64" s="30"/>
      <c r="F64" s="30" t="s">
        <v>38</v>
      </c>
      <c r="G64" s="30" t="s">
        <v>142</v>
      </c>
      <c r="H64" s="30"/>
      <c r="I64" s="30" t="s">
        <v>131</v>
      </c>
      <c r="J64" s="30"/>
      <c r="K64" s="41"/>
      <c r="L64" s="32"/>
      <c r="M64" s="33">
        <v>1010000</v>
      </c>
      <c r="N64" s="33">
        <f t="shared" si="2"/>
        <v>1010000</v>
      </c>
      <c r="O64" s="34"/>
      <c r="P64" s="34"/>
      <c r="Q64" s="34"/>
      <c r="R64" s="53">
        <v>1010000</v>
      </c>
      <c r="S64" s="32"/>
      <c r="T64" s="35">
        <f t="shared" si="3"/>
        <v>1010000</v>
      </c>
      <c r="U64" s="30" t="s">
        <v>143</v>
      </c>
      <c r="V64" s="43" t="str">
        <f t="shared" si="1"/>
        <v>OK</v>
      </c>
    </row>
    <row r="65" spans="1:22" s="28" customFormat="1" ht="51" thickBot="1" thickTop="1">
      <c r="A65" s="39" t="s">
        <v>524</v>
      </c>
      <c r="B65" s="40" t="s">
        <v>129</v>
      </c>
      <c r="C65" s="27" t="s">
        <v>538</v>
      </c>
      <c r="D65" s="30" t="s">
        <v>19</v>
      </c>
      <c r="E65" s="30"/>
      <c r="F65" s="30" t="s">
        <v>38</v>
      </c>
      <c r="G65" s="30" t="s">
        <v>144</v>
      </c>
      <c r="H65" s="30"/>
      <c r="I65" s="30" t="s">
        <v>131</v>
      </c>
      <c r="J65" s="30"/>
      <c r="K65" s="41"/>
      <c r="L65" s="32"/>
      <c r="M65" s="33">
        <v>743000</v>
      </c>
      <c r="N65" s="33">
        <f t="shared" si="2"/>
        <v>743000</v>
      </c>
      <c r="O65" s="34"/>
      <c r="P65" s="34"/>
      <c r="Q65" s="34"/>
      <c r="R65" s="53">
        <v>743000</v>
      </c>
      <c r="S65" s="32"/>
      <c r="T65" s="35">
        <f t="shared" si="3"/>
        <v>743000</v>
      </c>
      <c r="U65" s="30" t="s">
        <v>145</v>
      </c>
      <c r="V65" s="43" t="str">
        <f t="shared" si="1"/>
        <v>OK</v>
      </c>
    </row>
    <row r="66" spans="1:22" s="28" customFormat="1" ht="34.5" thickBot="1" thickTop="1">
      <c r="A66" s="39" t="s">
        <v>524</v>
      </c>
      <c r="B66" s="40" t="s">
        <v>129</v>
      </c>
      <c r="C66" s="27" t="s">
        <v>538</v>
      </c>
      <c r="D66" s="30" t="s">
        <v>19</v>
      </c>
      <c r="E66" s="30"/>
      <c r="F66" s="30" t="s">
        <v>38</v>
      </c>
      <c r="G66" s="30" t="s">
        <v>146</v>
      </c>
      <c r="H66" s="30"/>
      <c r="I66" s="30" t="s">
        <v>131</v>
      </c>
      <c r="J66" s="30"/>
      <c r="K66" s="41"/>
      <c r="L66" s="32"/>
      <c r="M66" s="33">
        <v>560000</v>
      </c>
      <c r="N66" s="33">
        <f t="shared" si="2"/>
        <v>560000</v>
      </c>
      <c r="O66" s="34"/>
      <c r="P66" s="34"/>
      <c r="Q66" s="34"/>
      <c r="R66" s="53">
        <v>560000</v>
      </c>
      <c r="S66" s="32"/>
      <c r="T66" s="35">
        <f t="shared" si="3"/>
        <v>560000</v>
      </c>
      <c r="U66" s="30" t="s">
        <v>147</v>
      </c>
      <c r="V66" s="43" t="str">
        <f t="shared" si="1"/>
        <v>OK</v>
      </c>
    </row>
    <row r="67" spans="1:22" s="28" customFormat="1" ht="34.5" thickBot="1" thickTop="1">
      <c r="A67" s="39" t="s">
        <v>524</v>
      </c>
      <c r="B67" s="40" t="s">
        <v>129</v>
      </c>
      <c r="C67" s="27" t="s">
        <v>538</v>
      </c>
      <c r="D67" s="30" t="s">
        <v>19</v>
      </c>
      <c r="E67" s="30"/>
      <c r="F67" s="30" t="s">
        <v>38</v>
      </c>
      <c r="G67" s="30" t="s">
        <v>148</v>
      </c>
      <c r="H67" s="30"/>
      <c r="I67" s="30" t="s">
        <v>131</v>
      </c>
      <c r="J67" s="30"/>
      <c r="K67" s="41"/>
      <c r="L67" s="32"/>
      <c r="M67" s="33">
        <v>471750</v>
      </c>
      <c r="N67" s="33">
        <f t="shared" si="2"/>
        <v>471750</v>
      </c>
      <c r="O67" s="34"/>
      <c r="P67" s="34"/>
      <c r="Q67" s="34"/>
      <c r="R67" s="53">
        <v>471750</v>
      </c>
      <c r="S67" s="32"/>
      <c r="T67" s="35">
        <f t="shared" si="3"/>
        <v>471750</v>
      </c>
      <c r="U67" s="30" t="s">
        <v>526</v>
      </c>
      <c r="V67" s="43" t="str">
        <f t="shared" si="1"/>
        <v>OK</v>
      </c>
    </row>
    <row r="68" spans="1:22" s="28" customFormat="1" ht="34.5" thickBot="1" thickTop="1">
      <c r="A68" s="39" t="s">
        <v>524</v>
      </c>
      <c r="B68" s="40" t="s">
        <v>129</v>
      </c>
      <c r="C68" s="27" t="s">
        <v>538</v>
      </c>
      <c r="D68" s="30" t="s">
        <v>19</v>
      </c>
      <c r="E68" s="30"/>
      <c r="F68" s="30" t="s">
        <v>38</v>
      </c>
      <c r="G68" s="30" t="s">
        <v>149</v>
      </c>
      <c r="H68" s="30"/>
      <c r="I68" s="30"/>
      <c r="J68" s="30"/>
      <c r="K68" s="41"/>
      <c r="L68" s="32"/>
      <c r="M68" s="33">
        <v>65000</v>
      </c>
      <c r="N68" s="33">
        <f t="shared" si="2"/>
        <v>65000</v>
      </c>
      <c r="O68" s="34"/>
      <c r="P68" s="34"/>
      <c r="Q68" s="34"/>
      <c r="R68" s="32"/>
      <c r="S68" s="32">
        <v>10000</v>
      </c>
      <c r="T68" s="35">
        <f t="shared" si="3"/>
        <v>10000</v>
      </c>
      <c r="U68" s="30" t="s">
        <v>150</v>
      </c>
      <c r="V68" s="43" t="str">
        <f t="shared" si="1"/>
        <v>OK</v>
      </c>
    </row>
    <row r="69" spans="1:22" s="28" customFormat="1" ht="51" thickBot="1" thickTop="1">
      <c r="A69" s="39" t="s">
        <v>524</v>
      </c>
      <c r="B69" s="40" t="s">
        <v>129</v>
      </c>
      <c r="C69" s="27" t="s">
        <v>538</v>
      </c>
      <c r="D69" s="30" t="s">
        <v>19</v>
      </c>
      <c r="E69" s="30"/>
      <c r="F69" s="30" t="s">
        <v>38</v>
      </c>
      <c r="G69" s="30" t="s">
        <v>151</v>
      </c>
      <c r="H69" s="30"/>
      <c r="I69" s="30"/>
      <c r="J69" s="30"/>
      <c r="K69" s="41"/>
      <c r="L69" s="32"/>
      <c r="M69" s="33">
        <v>319000</v>
      </c>
      <c r="N69" s="33">
        <f t="shared" si="2"/>
        <v>319000</v>
      </c>
      <c r="O69" s="34"/>
      <c r="P69" s="34"/>
      <c r="Q69" s="34"/>
      <c r="R69" s="32"/>
      <c r="S69" s="32"/>
      <c r="T69" s="35">
        <f t="shared" si="3"/>
        <v>0</v>
      </c>
      <c r="U69" s="30" t="s">
        <v>152</v>
      </c>
      <c r="V69" s="43" t="str">
        <f t="shared" si="1"/>
        <v>OK</v>
      </c>
    </row>
    <row r="70" spans="1:22" s="28" customFormat="1" ht="34.5" thickBot="1" thickTop="1">
      <c r="A70" s="39" t="s">
        <v>524</v>
      </c>
      <c r="B70" s="40" t="s">
        <v>129</v>
      </c>
      <c r="C70" s="27" t="s">
        <v>538</v>
      </c>
      <c r="D70" s="30" t="s">
        <v>19</v>
      </c>
      <c r="E70" s="30"/>
      <c r="F70" s="30" t="s">
        <v>38</v>
      </c>
      <c r="G70" s="30" t="s">
        <v>153</v>
      </c>
      <c r="H70" s="30"/>
      <c r="I70" s="30"/>
      <c r="J70" s="30"/>
      <c r="K70" s="41"/>
      <c r="L70" s="32"/>
      <c r="M70" s="33">
        <v>272000</v>
      </c>
      <c r="N70" s="33">
        <f t="shared" si="2"/>
        <v>272000</v>
      </c>
      <c r="O70" s="34"/>
      <c r="P70" s="34"/>
      <c r="Q70" s="34"/>
      <c r="R70" s="32"/>
      <c r="S70" s="32">
        <v>180000</v>
      </c>
      <c r="T70" s="35">
        <f t="shared" si="3"/>
        <v>180000</v>
      </c>
      <c r="U70" s="30" t="s">
        <v>154</v>
      </c>
      <c r="V70" s="43" t="str">
        <f t="shared" si="1"/>
        <v>OK</v>
      </c>
    </row>
    <row r="71" spans="1:22" s="28" customFormat="1" ht="34.5" thickBot="1" thickTop="1">
      <c r="A71" s="39" t="s">
        <v>524</v>
      </c>
      <c r="B71" s="40" t="s">
        <v>129</v>
      </c>
      <c r="C71" s="27" t="s">
        <v>538</v>
      </c>
      <c r="D71" s="30" t="s">
        <v>19</v>
      </c>
      <c r="E71" s="30"/>
      <c r="F71" s="30" t="s">
        <v>38</v>
      </c>
      <c r="G71" s="30" t="s">
        <v>155</v>
      </c>
      <c r="H71" s="30"/>
      <c r="I71" s="30"/>
      <c r="J71" s="30"/>
      <c r="K71" s="41"/>
      <c r="L71" s="32"/>
      <c r="M71" s="33">
        <v>213000</v>
      </c>
      <c r="N71" s="33">
        <f t="shared" si="2"/>
        <v>213000</v>
      </c>
      <c r="O71" s="34"/>
      <c r="P71" s="34"/>
      <c r="Q71" s="34"/>
      <c r="R71" s="32"/>
      <c r="S71" s="32">
        <v>68334.84</v>
      </c>
      <c r="T71" s="35">
        <f t="shared" si="3"/>
        <v>68334.84</v>
      </c>
      <c r="U71" s="30" t="s">
        <v>156</v>
      </c>
      <c r="V71" s="43" t="str">
        <f t="shared" si="1"/>
        <v>OK</v>
      </c>
    </row>
    <row r="72" spans="1:22" s="28" customFormat="1" ht="34.5" thickBot="1" thickTop="1">
      <c r="A72" s="39" t="s">
        <v>524</v>
      </c>
      <c r="B72" s="40" t="s">
        <v>129</v>
      </c>
      <c r="C72" s="27" t="s">
        <v>538</v>
      </c>
      <c r="D72" s="30" t="s">
        <v>19</v>
      </c>
      <c r="E72" s="30"/>
      <c r="F72" s="30" t="s">
        <v>38</v>
      </c>
      <c r="G72" s="30" t="s">
        <v>157</v>
      </c>
      <c r="H72" s="30"/>
      <c r="I72" s="30"/>
      <c r="J72" s="30"/>
      <c r="K72" s="41"/>
      <c r="L72" s="32"/>
      <c r="M72" s="33">
        <v>26000</v>
      </c>
      <c r="N72" s="33">
        <f t="shared" si="2"/>
        <v>26000</v>
      </c>
      <c r="O72" s="34"/>
      <c r="P72" s="34"/>
      <c r="Q72" s="34"/>
      <c r="R72" s="32"/>
      <c r="S72" s="32"/>
      <c r="T72" s="35">
        <f t="shared" si="3"/>
        <v>0</v>
      </c>
      <c r="U72" s="30" t="s">
        <v>158</v>
      </c>
      <c r="V72" s="43" t="str">
        <f t="shared" si="1"/>
        <v>OK</v>
      </c>
    </row>
    <row r="73" spans="1:22" s="28" customFormat="1" ht="34.5" thickBot="1" thickTop="1">
      <c r="A73" s="39" t="s">
        <v>524</v>
      </c>
      <c r="B73" s="40" t="s">
        <v>129</v>
      </c>
      <c r="C73" s="27" t="s">
        <v>538</v>
      </c>
      <c r="D73" s="30" t="s">
        <v>19</v>
      </c>
      <c r="E73" s="30"/>
      <c r="F73" s="30" t="s">
        <v>38</v>
      </c>
      <c r="G73" s="30" t="s">
        <v>159</v>
      </c>
      <c r="H73" s="30"/>
      <c r="I73" s="30"/>
      <c r="J73" s="30"/>
      <c r="K73" s="41"/>
      <c r="L73" s="32"/>
      <c r="M73" s="33">
        <v>70000</v>
      </c>
      <c r="N73" s="33">
        <f t="shared" si="2"/>
        <v>70000</v>
      </c>
      <c r="O73" s="34"/>
      <c r="P73" s="34"/>
      <c r="Q73" s="34"/>
      <c r="R73" s="32"/>
      <c r="S73" s="32"/>
      <c r="T73" s="35">
        <f t="shared" si="3"/>
        <v>0</v>
      </c>
      <c r="U73" s="30" t="s">
        <v>525</v>
      </c>
      <c r="V73" s="43" t="str">
        <f aca="true" t="shared" si="4" ref="V73:V136">IF(T73&gt;N73,"Invalid","OK")</f>
        <v>OK</v>
      </c>
    </row>
    <row r="74" spans="1:22" s="28" customFormat="1" ht="34.5" thickBot="1" thickTop="1">
      <c r="A74" s="39" t="s">
        <v>524</v>
      </c>
      <c r="B74" s="40" t="s">
        <v>129</v>
      </c>
      <c r="C74" s="27" t="s">
        <v>538</v>
      </c>
      <c r="D74" s="30" t="s">
        <v>19</v>
      </c>
      <c r="E74" s="30"/>
      <c r="F74" s="30" t="s">
        <v>160</v>
      </c>
      <c r="G74" s="30" t="s">
        <v>161</v>
      </c>
      <c r="H74" s="30"/>
      <c r="I74" s="30"/>
      <c r="J74" s="30"/>
      <c r="K74" s="41"/>
      <c r="L74" s="32"/>
      <c r="M74" s="33"/>
      <c r="N74" s="33">
        <f t="shared" si="2"/>
        <v>0</v>
      </c>
      <c r="O74" s="34"/>
      <c r="P74" s="34"/>
      <c r="Q74" s="34"/>
      <c r="R74" s="32">
        <v>63200</v>
      </c>
      <c r="S74" s="32">
        <v>270000</v>
      </c>
      <c r="T74" s="35">
        <f t="shared" si="3"/>
        <v>333200</v>
      </c>
      <c r="U74" s="30" t="s">
        <v>162</v>
      </c>
      <c r="V74" s="43" t="str">
        <f t="shared" si="4"/>
        <v>Invalid</v>
      </c>
    </row>
    <row r="75" spans="1:22" s="28" customFormat="1" ht="34.5" thickBot="1" thickTop="1">
      <c r="A75" s="39" t="s">
        <v>524</v>
      </c>
      <c r="B75" s="40" t="s">
        <v>129</v>
      </c>
      <c r="C75" s="27" t="s">
        <v>538</v>
      </c>
      <c r="D75" s="30" t="s">
        <v>19</v>
      </c>
      <c r="E75" s="30"/>
      <c r="F75" s="30" t="s">
        <v>163</v>
      </c>
      <c r="G75" s="30" t="s">
        <v>164</v>
      </c>
      <c r="H75" s="30" t="s">
        <v>21</v>
      </c>
      <c r="I75" s="30"/>
      <c r="J75" s="30"/>
      <c r="K75" s="41"/>
      <c r="L75" s="32"/>
      <c r="M75" s="33">
        <v>800000</v>
      </c>
      <c r="N75" s="33">
        <f t="shared" si="2"/>
        <v>800000</v>
      </c>
      <c r="O75" s="34"/>
      <c r="P75" s="34"/>
      <c r="Q75" s="34"/>
      <c r="R75" s="32"/>
      <c r="S75" s="32"/>
      <c r="T75" s="35">
        <f t="shared" si="3"/>
        <v>0</v>
      </c>
      <c r="U75" s="30" t="s">
        <v>165</v>
      </c>
      <c r="V75" s="43" t="str">
        <f t="shared" si="4"/>
        <v>OK</v>
      </c>
    </row>
    <row r="76" spans="1:22" s="28" customFormat="1" ht="34.5" thickBot="1" thickTop="1">
      <c r="A76" s="39" t="s">
        <v>524</v>
      </c>
      <c r="B76" s="56" t="s">
        <v>17</v>
      </c>
      <c r="C76" s="27" t="s">
        <v>538</v>
      </c>
      <c r="D76" s="30" t="s">
        <v>19</v>
      </c>
      <c r="E76" s="30"/>
      <c r="F76" s="30" t="s">
        <v>38</v>
      </c>
      <c r="G76" s="30" t="s">
        <v>166</v>
      </c>
      <c r="H76" s="57"/>
      <c r="I76" s="52"/>
      <c r="J76" s="52"/>
      <c r="K76" s="58"/>
      <c r="L76" s="32"/>
      <c r="M76" s="33">
        <v>1500000</v>
      </c>
      <c r="N76" s="33">
        <f t="shared" si="2"/>
        <v>1500000</v>
      </c>
      <c r="O76" s="34"/>
      <c r="P76" s="34"/>
      <c r="Q76" s="34"/>
      <c r="R76" s="32"/>
      <c r="S76" s="53">
        <v>1500000</v>
      </c>
      <c r="T76" s="35">
        <f t="shared" si="3"/>
        <v>1500000</v>
      </c>
      <c r="U76" s="29" t="s">
        <v>167</v>
      </c>
      <c r="V76" s="43" t="str">
        <f t="shared" si="4"/>
        <v>OK</v>
      </c>
    </row>
    <row r="77" spans="1:22" s="28" customFormat="1" ht="34.5" thickBot="1" thickTop="1">
      <c r="A77" s="39" t="s">
        <v>524</v>
      </c>
      <c r="B77" s="56" t="s">
        <v>17</v>
      </c>
      <c r="C77" s="27" t="s">
        <v>538</v>
      </c>
      <c r="D77" s="30" t="s">
        <v>19</v>
      </c>
      <c r="E77" s="30"/>
      <c r="F77" s="30" t="s">
        <v>38</v>
      </c>
      <c r="G77" s="30" t="s">
        <v>168</v>
      </c>
      <c r="H77" s="57"/>
      <c r="I77" s="52"/>
      <c r="J77" s="52"/>
      <c r="K77" s="58"/>
      <c r="L77" s="32"/>
      <c r="M77" s="33">
        <v>610000</v>
      </c>
      <c r="N77" s="33">
        <f aca="true" t="shared" si="5" ref="N77:N140">SUM(L77:M77)</f>
        <v>610000</v>
      </c>
      <c r="O77" s="34"/>
      <c r="P77" s="34"/>
      <c r="Q77" s="34"/>
      <c r="R77" s="32"/>
      <c r="S77" s="53">
        <v>610000</v>
      </c>
      <c r="T77" s="35">
        <f t="shared" si="3"/>
        <v>610000</v>
      </c>
      <c r="U77" s="29" t="s">
        <v>169</v>
      </c>
      <c r="V77" s="43" t="str">
        <f t="shared" si="4"/>
        <v>OK</v>
      </c>
    </row>
    <row r="78" spans="1:22" s="28" customFormat="1" ht="34.5" thickBot="1" thickTop="1">
      <c r="A78" s="39" t="s">
        <v>524</v>
      </c>
      <c r="B78" s="56" t="s">
        <v>17</v>
      </c>
      <c r="C78" s="27" t="s">
        <v>538</v>
      </c>
      <c r="D78" s="30" t="s">
        <v>19</v>
      </c>
      <c r="E78" s="30"/>
      <c r="F78" s="30" t="s">
        <v>38</v>
      </c>
      <c r="G78" s="30" t="s">
        <v>170</v>
      </c>
      <c r="H78" s="57"/>
      <c r="I78" s="52"/>
      <c r="J78" s="52"/>
      <c r="K78" s="58"/>
      <c r="L78" s="32"/>
      <c r="M78" s="33">
        <v>492000</v>
      </c>
      <c r="N78" s="33">
        <f t="shared" si="5"/>
        <v>492000</v>
      </c>
      <c r="O78" s="34"/>
      <c r="P78" s="34"/>
      <c r="Q78" s="34"/>
      <c r="R78" s="32"/>
      <c r="S78" s="53">
        <v>492000</v>
      </c>
      <c r="T78" s="35">
        <f t="shared" si="3"/>
        <v>492000</v>
      </c>
      <c r="U78" s="29" t="s">
        <v>171</v>
      </c>
      <c r="V78" s="43" t="str">
        <f t="shared" si="4"/>
        <v>OK</v>
      </c>
    </row>
    <row r="79" spans="1:22" s="28" customFormat="1" ht="34.5" thickBot="1" thickTop="1">
      <c r="A79" s="39" t="s">
        <v>524</v>
      </c>
      <c r="B79" s="56" t="s">
        <v>17</v>
      </c>
      <c r="C79" s="27" t="s">
        <v>538</v>
      </c>
      <c r="D79" s="30" t="s">
        <v>19</v>
      </c>
      <c r="E79" s="30"/>
      <c r="F79" s="30" t="s">
        <v>38</v>
      </c>
      <c r="G79" s="30" t="s">
        <v>172</v>
      </c>
      <c r="H79" s="57"/>
      <c r="I79" s="52"/>
      <c r="J79" s="52"/>
      <c r="K79" s="58"/>
      <c r="L79" s="32"/>
      <c r="M79" s="33">
        <v>120300</v>
      </c>
      <c r="N79" s="33">
        <f t="shared" si="5"/>
        <v>120300</v>
      </c>
      <c r="O79" s="34"/>
      <c r="P79" s="34"/>
      <c r="Q79" s="34"/>
      <c r="R79" s="32"/>
      <c r="S79" s="53">
        <v>120300</v>
      </c>
      <c r="T79" s="35">
        <f t="shared" si="3"/>
        <v>120300</v>
      </c>
      <c r="U79" s="29" t="s">
        <v>173</v>
      </c>
      <c r="V79" s="43" t="str">
        <f t="shared" si="4"/>
        <v>OK</v>
      </c>
    </row>
    <row r="80" spans="1:22" s="28" customFormat="1" ht="51" thickBot="1" thickTop="1">
      <c r="A80" s="39" t="s">
        <v>524</v>
      </c>
      <c r="B80" s="56" t="s">
        <v>17</v>
      </c>
      <c r="C80" s="27" t="s">
        <v>538</v>
      </c>
      <c r="D80" s="30" t="s">
        <v>19</v>
      </c>
      <c r="E80" s="30"/>
      <c r="F80" s="30" t="s">
        <v>38</v>
      </c>
      <c r="G80" s="30" t="s">
        <v>174</v>
      </c>
      <c r="H80" s="57"/>
      <c r="I80" s="52"/>
      <c r="J80" s="52"/>
      <c r="K80" s="58"/>
      <c r="L80" s="32"/>
      <c r="M80" s="33">
        <v>2000000</v>
      </c>
      <c r="N80" s="33">
        <f t="shared" si="5"/>
        <v>2000000</v>
      </c>
      <c r="O80" s="34"/>
      <c r="P80" s="34"/>
      <c r="Q80" s="34"/>
      <c r="R80" s="32"/>
      <c r="S80" s="53">
        <v>2000000</v>
      </c>
      <c r="T80" s="35">
        <f t="shared" si="3"/>
        <v>2000000</v>
      </c>
      <c r="U80" s="29" t="s">
        <v>175</v>
      </c>
      <c r="V80" s="43" t="str">
        <f t="shared" si="4"/>
        <v>OK</v>
      </c>
    </row>
    <row r="81" spans="1:22" s="28" customFormat="1" ht="34.5" thickBot="1" thickTop="1">
      <c r="A81" s="39" t="s">
        <v>524</v>
      </c>
      <c r="B81" s="56" t="s">
        <v>17</v>
      </c>
      <c r="C81" s="27" t="s">
        <v>538</v>
      </c>
      <c r="D81" s="30" t="s">
        <v>19</v>
      </c>
      <c r="E81" s="30"/>
      <c r="F81" s="30" t="s">
        <v>38</v>
      </c>
      <c r="G81" s="30" t="s">
        <v>176</v>
      </c>
      <c r="H81" s="57"/>
      <c r="I81" s="52"/>
      <c r="J81" s="52"/>
      <c r="K81" s="58"/>
      <c r="L81" s="32"/>
      <c r="M81" s="33">
        <v>775000</v>
      </c>
      <c r="N81" s="33">
        <f t="shared" si="5"/>
        <v>775000</v>
      </c>
      <c r="O81" s="34"/>
      <c r="P81" s="34"/>
      <c r="Q81" s="34"/>
      <c r="R81" s="32"/>
      <c r="S81" s="53">
        <v>775000</v>
      </c>
      <c r="T81" s="35">
        <f t="shared" si="3"/>
        <v>775000</v>
      </c>
      <c r="U81" s="29" t="s">
        <v>177</v>
      </c>
      <c r="V81" s="43" t="str">
        <f t="shared" si="4"/>
        <v>OK</v>
      </c>
    </row>
    <row r="82" spans="1:22" s="28" customFormat="1" ht="34.5" thickBot="1" thickTop="1">
      <c r="A82" s="39" t="s">
        <v>524</v>
      </c>
      <c r="B82" s="56" t="s">
        <v>17</v>
      </c>
      <c r="C82" s="27" t="s">
        <v>538</v>
      </c>
      <c r="D82" s="30" t="s">
        <v>19</v>
      </c>
      <c r="E82" s="30"/>
      <c r="F82" s="30" t="s">
        <v>38</v>
      </c>
      <c r="G82" s="30" t="s">
        <v>178</v>
      </c>
      <c r="H82" s="57"/>
      <c r="I82" s="52"/>
      <c r="J82" s="52"/>
      <c r="K82" s="58"/>
      <c r="L82" s="32"/>
      <c r="M82" s="33">
        <v>1105000</v>
      </c>
      <c r="N82" s="33">
        <f t="shared" si="5"/>
        <v>1105000</v>
      </c>
      <c r="O82" s="34"/>
      <c r="P82" s="34"/>
      <c r="Q82" s="34"/>
      <c r="R82" s="32"/>
      <c r="S82" s="53">
        <v>1105000</v>
      </c>
      <c r="T82" s="35">
        <f t="shared" si="3"/>
        <v>1105000</v>
      </c>
      <c r="U82" s="29" t="s">
        <v>179</v>
      </c>
      <c r="V82" s="43" t="str">
        <f t="shared" si="4"/>
        <v>OK</v>
      </c>
    </row>
    <row r="83" spans="1:22" s="28" customFormat="1" ht="51" thickBot="1" thickTop="1">
      <c r="A83" s="39" t="s">
        <v>524</v>
      </c>
      <c r="B83" s="26" t="s">
        <v>26</v>
      </c>
      <c r="C83" s="27" t="s">
        <v>538</v>
      </c>
      <c r="D83" s="30" t="s">
        <v>19</v>
      </c>
      <c r="E83" s="30"/>
      <c r="F83" s="30" t="s">
        <v>38</v>
      </c>
      <c r="G83" s="30" t="s">
        <v>180</v>
      </c>
      <c r="H83" s="30"/>
      <c r="I83" s="30" t="s">
        <v>181</v>
      </c>
      <c r="J83" s="30"/>
      <c r="K83" s="41"/>
      <c r="L83" s="32"/>
      <c r="M83" s="33">
        <v>69400</v>
      </c>
      <c r="N83" s="33">
        <f t="shared" si="5"/>
        <v>69400</v>
      </c>
      <c r="O83" s="34"/>
      <c r="P83" s="34"/>
      <c r="Q83" s="34"/>
      <c r="R83" s="36"/>
      <c r="S83" s="53">
        <v>69400</v>
      </c>
      <c r="T83" s="35">
        <f t="shared" si="3"/>
        <v>69400</v>
      </c>
      <c r="U83" s="29" t="s">
        <v>182</v>
      </c>
      <c r="V83" s="43" t="str">
        <f t="shared" si="4"/>
        <v>OK</v>
      </c>
    </row>
    <row r="84" spans="1:22" s="28" customFormat="1" ht="34.5" thickBot="1" thickTop="1">
      <c r="A84" s="39" t="s">
        <v>524</v>
      </c>
      <c r="B84" s="26" t="s">
        <v>26</v>
      </c>
      <c r="C84" s="27" t="s">
        <v>538</v>
      </c>
      <c r="D84" s="30" t="s">
        <v>19</v>
      </c>
      <c r="E84" s="30"/>
      <c r="F84" s="30" t="s">
        <v>38</v>
      </c>
      <c r="G84" s="30" t="s">
        <v>183</v>
      </c>
      <c r="H84" s="30"/>
      <c r="I84" s="30" t="s">
        <v>181</v>
      </c>
      <c r="J84" s="30"/>
      <c r="K84" s="41"/>
      <c r="L84" s="32"/>
      <c r="M84" s="33">
        <v>101316.04</v>
      </c>
      <c r="N84" s="33">
        <f t="shared" si="5"/>
        <v>101316.04</v>
      </c>
      <c r="O84" s="34"/>
      <c r="P84" s="34"/>
      <c r="Q84" s="34"/>
      <c r="R84" s="36"/>
      <c r="S84" s="53">
        <v>101316.04</v>
      </c>
      <c r="T84" s="35">
        <f t="shared" si="3"/>
        <v>101316.04</v>
      </c>
      <c r="U84" s="29" t="s">
        <v>184</v>
      </c>
      <c r="V84" s="43" t="str">
        <f t="shared" si="4"/>
        <v>OK</v>
      </c>
    </row>
    <row r="85" spans="1:22" s="28" customFormat="1" ht="34.5" thickBot="1" thickTop="1">
      <c r="A85" s="39" t="s">
        <v>524</v>
      </c>
      <c r="B85" s="26" t="s">
        <v>26</v>
      </c>
      <c r="C85" s="27" t="s">
        <v>538</v>
      </c>
      <c r="D85" s="30" t="s">
        <v>19</v>
      </c>
      <c r="E85" s="30"/>
      <c r="F85" s="30" t="s">
        <v>38</v>
      </c>
      <c r="G85" s="30" t="s">
        <v>185</v>
      </c>
      <c r="H85" s="30"/>
      <c r="I85" s="30" t="s">
        <v>181</v>
      </c>
      <c r="J85" s="30"/>
      <c r="K85" s="41"/>
      <c r="L85" s="32"/>
      <c r="M85" s="33">
        <v>70000</v>
      </c>
      <c r="N85" s="33">
        <f t="shared" si="5"/>
        <v>70000</v>
      </c>
      <c r="O85" s="34"/>
      <c r="P85" s="34"/>
      <c r="Q85" s="34"/>
      <c r="R85" s="36"/>
      <c r="S85" s="53">
        <v>70000</v>
      </c>
      <c r="T85" s="35">
        <f t="shared" si="3"/>
        <v>70000</v>
      </c>
      <c r="U85" s="29" t="s">
        <v>186</v>
      </c>
      <c r="V85" s="43" t="str">
        <f t="shared" si="4"/>
        <v>OK</v>
      </c>
    </row>
    <row r="86" spans="1:22" s="28" customFormat="1" ht="34.5" thickBot="1" thickTop="1">
      <c r="A86" s="39" t="s">
        <v>524</v>
      </c>
      <c r="B86" s="26" t="s">
        <v>26</v>
      </c>
      <c r="C86" s="27" t="s">
        <v>538</v>
      </c>
      <c r="D86" s="30" t="s">
        <v>19</v>
      </c>
      <c r="E86" s="30"/>
      <c r="F86" s="30" t="s">
        <v>38</v>
      </c>
      <c r="G86" s="30" t="s">
        <v>187</v>
      </c>
      <c r="H86" s="30"/>
      <c r="I86" s="30" t="s">
        <v>181</v>
      </c>
      <c r="J86" s="30"/>
      <c r="K86" s="41"/>
      <c r="L86" s="32"/>
      <c r="M86" s="33">
        <v>100000</v>
      </c>
      <c r="N86" s="33">
        <f t="shared" si="5"/>
        <v>100000</v>
      </c>
      <c r="O86" s="34"/>
      <c r="P86" s="34"/>
      <c r="Q86" s="34"/>
      <c r="R86" s="36"/>
      <c r="S86" s="53">
        <v>100000</v>
      </c>
      <c r="T86" s="35">
        <f t="shared" si="3"/>
        <v>100000</v>
      </c>
      <c r="U86" s="29" t="s">
        <v>188</v>
      </c>
      <c r="V86" s="43" t="str">
        <f t="shared" si="4"/>
        <v>OK</v>
      </c>
    </row>
    <row r="87" spans="1:22" s="28" customFormat="1" ht="51" thickBot="1" thickTop="1">
      <c r="A87" s="39" t="s">
        <v>524</v>
      </c>
      <c r="B87" s="26" t="s">
        <v>26</v>
      </c>
      <c r="C87" s="27" t="s">
        <v>538</v>
      </c>
      <c r="D87" s="30" t="s">
        <v>19</v>
      </c>
      <c r="E87" s="30"/>
      <c r="F87" s="30" t="s">
        <v>38</v>
      </c>
      <c r="G87" s="30" t="s">
        <v>189</v>
      </c>
      <c r="H87" s="30"/>
      <c r="I87" s="30" t="s">
        <v>181</v>
      </c>
      <c r="J87" s="30"/>
      <c r="K87" s="41"/>
      <c r="L87" s="32"/>
      <c r="M87" s="33">
        <v>245000</v>
      </c>
      <c r="N87" s="33">
        <f t="shared" si="5"/>
        <v>245000</v>
      </c>
      <c r="O87" s="34"/>
      <c r="P87" s="34"/>
      <c r="Q87" s="34"/>
      <c r="R87" s="36"/>
      <c r="S87" s="53">
        <v>245000</v>
      </c>
      <c r="T87" s="35">
        <f t="shared" si="3"/>
        <v>245000</v>
      </c>
      <c r="U87" s="29" t="s">
        <v>190</v>
      </c>
      <c r="V87" s="43" t="str">
        <f t="shared" si="4"/>
        <v>OK</v>
      </c>
    </row>
    <row r="88" spans="1:22" s="28" customFormat="1" ht="51" thickBot="1" thickTop="1">
      <c r="A88" s="39" t="s">
        <v>524</v>
      </c>
      <c r="B88" s="26" t="s">
        <v>26</v>
      </c>
      <c r="C88" s="27" t="s">
        <v>538</v>
      </c>
      <c r="D88" s="30" t="s">
        <v>19</v>
      </c>
      <c r="E88" s="30"/>
      <c r="F88" s="30" t="s">
        <v>38</v>
      </c>
      <c r="G88" s="30" t="s">
        <v>191</v>
      </c>
      <c r="H88" s="30"/>
      <c r="I88" s="30" t="s">
        <v>181</v>
      </c>
      <c r="J88" s="30"/>
      <c r="K88" s="41"/>
      <c r="L88" s="32"/>
      <c r="M88" s="33">
        <v>200000</v>
      </c>
      <c r="N88" s="33">
        <f t="shared" si="5"/>
        <v>200000</v>
      </c>
      <c r="O88" s="34"/>
      <c r="P88" s="34"/>
      <c r="Q88" s="34"/>
      <c r="R88" s="36"/>
      <c r="S88" s="53">
        <v>200000</v>
      </c>
      <c r="T88" s="35">
        <f t="shared" si="3"/>
        <v>200000</v>
      </c>
      <c r="U88" s="29" t="s">
        <v>192</v>
      </c>
      <c r="V88" s="43" t="str">
        <f t="shared" si="4"/>
        <v>OK</v>
      </c>
    </row>
    <row r="89" spans="1:22" s="28" customFormat="1" ht="34.5" thickBot="1" thickTop="1">
      <c r="A89" s="39" t="s">
        <v>524</v>
      </c>
      <c r="B89" s="26" t="s">
        <v>26</v>
      </c>
      <c r="C89" s="27" t="s">
        <v>538</v>
      </c>
      <c r="D89" s="30" t="s">
        <v>19</v>
      </c>
      <c r="E89" s="30"/>
      <c r="F89" s="30" t="s">
        <v>38</v>
      </c>
      <c r="G89" s="30" t="s">
        <v>193</v>
      </c>
      <c r="H89" s="30"/>
      <c r="I89" s="30" t="s">
        <v>181</v>
      </c>
      <c r="J89" s="30"/>
      <c r="K89" s="41"/>
      <c r="L89" s="32"/>
      <c r="M89" s="33">
        <v>546572</v>
      </c>
      <c r="N89" s="33">
        <f t="shared" si="5"/>
        <v>546572</v>
      </c>
      <c r="O89" s="34"/>
      <c r="P89" s="34"/>
      <c r="Q89" s="34"/>
      <c r="R89" s="32"/>
      <c r="S89" s="53">
        <v>946572</v>
      </c>
      <c r="T89" s="35">
        <f t="shared" si="3"/>
        <v>946572</v>
      </c>
      <c r="U89" s="29" t="s">
        <v>194</v>
      </c>
      <c r="V89" s="43" t="str">
        <f t="shared" si="4"/>
        <v>Invalid</v>
      </c>
    </row>
    <row r="90" spans="1:22" s="28" customFormat="1" ht="51" thickBot="1" thickTop="1">
      <c r="A90" s="39" t="s">
        <v>524</v>
      </c>
      <c r="B90" s="26" t="s">
        <v>26</v>
      </c>
      <c r="C90" s="27" t="s">
        <v>538</v>
      </c>
      <c r="D90" s="30" t="s">
        <v>19</v>
      </c>
      <c r="E90" s="30"/>
      <c r="F90" s="30" t="s">
        <v>38</v>
      </c>
      <c r="G90" s="30" t="s">
        <v>195</v>
      </c>
      <c r="H90" s="30"/>
      <c r="I90" s="30" t="s">
        <v>181</v>
      </c>
      <c r="J90" s="30"/>
      <c r="K90" s="41"/>
      <c r="L90" s="32"/>
      <c r="M90" s="33">
        <v>840000</v>
      </c>
      <c r="N90" s="33">
        <f t="shared" si="5"/>
        <v>840000</v>
      </c>
      <c r="O90" s="34"/>
      <c r="P90" s="34"/>
      <c r="Q90" s="34"/>
      <c r="R90" s="32"/>
      <c r="S90" s="53">
        <v>840000</v>
      </c>
      <c r="T90" s="35">
        <f t="shared" si="3"/>
        <v>840000</v>
      </c>
      <c r="U90" s="29" t="s">
        <v>196</v>
      </c>
      <c r="V90" s="43" t="str">
        <f t="shared" si="4"/>
        <v>OK</v>
      </c>
    </row>
    <row r="91" spans="1:22" s="28" customFormat="1" ht="34.5" thickBot="1" thickTop="1">
      <c r="A91" s="39" t="s">
        <v>524</v>
      </c>
      <c r="B91" s="26" t="s">
        <v>26</v>
      </c>
      <c r="C91" s="27" t="s">
        <v>538</v>
      </c>
      <c r="D91" s="30" t="s">
        <v>19</v>
      </c>
      <c r="E91" s="30"/>
      <c r="F91" s="30" t="s">
        <v>38</v>
      </c>
      <c r="G91" s="30" t="s">
        <v>556</v>
      </c>
      <c r="H91" s="30"/>
      <c r="I91" s="30" t="s">
        <v>181</v>
      </c>
      <c r="J91" s="30"/>
      <c r="K91" s="41"/>
      <c r="L91" s="32"/>
      <c r="M91" s="33">
        <v>600000</v>
      </c>
      <c r="N91" s="33">
        <f t="shared" si="5"/>
        <v>600000</v>
      </c>
      <c r="O91" s="34"/>
      <c r="P91" s="34"/>
      <c r="Q91" s="34"/>
      <c r="R91" s="32"/>
      <c r="S91" s="53">
        <v>600000</v>
      </c>
      <c r="T91" s="35">
        <f t="shared" si="3"/>
        <v>600000</v>
      </c>
      <c r="U91" s="29" t="s">
        <v>197</v>
      </c>
      <c r="V91" s="43" t="str">
        <f t="shared" si="4"/>
        <v>OK</v>
      </c>
    </row>
    <row r="92" spans="1:22" s="28" customFormat="1" ht="51" thickBot="1" thickTop="1">
      <c r="A92" s="39" t="s">
        <v>524</v>
      </c>
      <c r="B92" s="26" t="s">
        <v>26</v>
      </c>
      <c r="C92" s="27" t="s">
        <v>538</v>
      </c>
      <c r="D92" s="30" t="s">
        <v>19</v>
      </c>
      <c r="E92" s="30"/>
      <c r="F92" s="30" t="s">
        <v>38</v>
      </c>
      <c r="G92" s="30" t="s">
        <v>557</v>
      </c>
      <c r="H92" s="30"/>
      <c r="I92" s="30" t="s">
        <v>181</v>
      </c>
      <c r="J92" s="30"/>
      <c r="K92" s="41"/>
      <c r="L92" s="32"/>
      <c r="M92" s="33">
        <v>450000</v>
      </c>
      <c r="N92" s="33">
        <f t="shared" si="5"/>
        <v>450000</v>
      </c>
      <c r="O92" s="34"/>
      <c r="P92" s="34"/>
      <c r="Q92" s="34"/>
      <c r="R92" s="32"/>
      <c r="S92" s="53">
        <v>450000</v>
      </c>
      <c r="T92" s="35">
        <f t="shared" si="3"/>
        <v>450000</v>
      </c>
      <c r="U92" s="29" t="s">
        <v>198</v>
      </c>
      <c r="V92" s="43" t="str">
        <f t="shared" si="4"/>
        <v>OK</v>
      </c>
    </row>
    <row r="93" spans="1:22" s="28" customFormat="1" ht="34.5" thickBot="1" thickTop="1">
      <c r="A93" s="39" t="s">
        <v>524</v>
      </c>
      <c r="B93" s="26" t="s">
        <v>26</v>
      </c>
      <c r="C93" s="27" t="s">
        <v>538</v>
      </c>
      <c r="D93" s="30" t="s">
        <v>19</v>
      </c>
      <c r="E93" s="30"/>
      <c r="F93" s="30" t="s">
        <v>38</v>
      </c>
      <c r="G93" s="30" t="s">
        <v>199</v>
      </c>
      <c r="H93" s="30"/>
      <c r="I93" s="30" t="s">
        <v>181</v>
      </c>
      <c r="J93" s="30"/>
      <c r="K93" s="41"/>
      <c r="L93" s="32"/>
      <c r="M93" s="33">
        <v>900000</v>
      </c>
      <c r="N93" s="33">
        <f t="shared" si="5"/>
        <v>900000</v>
      </c>
      <c r="O93" s="34"/>
      <c r="P93" s="34"/>
      <c r="Q93" s="34"/>
      <c r="R93" s="32"/>
      <c r="S93" s="53">
        <v>900000</v>
      </c>
      <c r="T93" s="35">
        <f t="shared" si="3"/>
        <v>900000</v>
      </c>
      <c r="U93" s="29" t="s">
        <v>200</v>
      </c>
      <c r="V93" s="43" t="str">
        <f t="shared" si="4"/>
        <v>OK</v>
      </c>
    </row>
    <row r="94" spans="1:22" s="28" customFormat="1" ht="67.5" thickBot="1" thickTop="1">
      <c r="A94" s="39" t="s">
        <v>524</v>
      </c>
      <c r="B94" s="26" t="s">
        <v>26</v>
      </c>
      <c r="C94" s="27" t="s">
        <v>538</v>
      </c>
      <c r="D94" s="30" t="s">
        <v>19</v>
      </c>
      <c r="E94" s="30"/>
      <c r="F94" s="30" t="s">
        <v>38</v>
      </c>
      <c r="G94" s="30" t="s">
        <v>201</v>
      </c>
      <c r="H94" s="30"/>
      <c r="I94" s="30" t="s">
        <v>181</v>
      </c>
      <c r="J94" s="30"/>
      <c r="K94" s="41"/>
      <c r="L94" s="32"/>
      <c r="M94" s="33">
        <v>628750</v>
      </c>
      <c r="N94" s="33">
        <f t="shared" si="5"/>
        <v>628750</v>
      </c>
      <c r="O94" s="34"/>
      <c r="P94" s="34"/>
      <c r="Q94" s="34"/>
      <c r="R94" s="32"/>
      <c r="S94" s="53">
        <v>628750</v>
      </c>
      <c r="T94" s="35">
        <f t="shared" si="3"/>
        <v>628750</v>
      </c>
      <c r="U94" s="29" t="s">
        <v>202</v>
      </c>
      <c r="V94" s="43" t="str">
        <f t="shared" si="4"/>
        <v>OK</v>
      </c>
    </row>
    <row r="95" spans="1:22" s="28" customFormat="1" ht="34.5" thickBot="1" thickTop="1">
      <c r="A95" s="39" t="s">
        <v>524</v>
      </c>
      <c r="B95" s="26" t="s">
        <v>26</v>
      </c>
      <c r="C95" s="27" t="s">
        <v>538</v>
      </c>
      <c r="D95" s="30" t="s">
        <v>19</v>
      </c>
      <c r="E95" s="30"/>
      <c r="F95" s="30" t="s">
        <v>38</v>
      </c>
      <c r="G95" s="30" t="s">
        <v>203</v>
      </c>
      <c r="H95" s="30"/>
      <c r="I95" s="30" t="s">
        <v>181</v>
      </c>
      <c r="J95" s="30"/>
      <c r="K95" s="41"/>
      <c r="L95" s="32"/>
      <c r="M95" s="33">
        <v>1045000</v>
      </c>
      <c r="N95" s="33">
        <f t="shared" si="5"/>
        <v>1045000</v>
      </c>
      <c r="O95" s="34"/>
      <c r="P95" s="34"/>
      <c r="Q95" s="34"/>
      <c r="R95" s="32"/>
      <c r="S95" s="53">
        <v>1045000</v>
      </c>
      <c r="T95" s="35">
        <f t="shared" si="3"/>
        <v>1045000</v>
      </c>
      <c r="U95" s="29" t="s">
        <v>204</v>
      </c>
      <c r="V95" s="43" t="str">
        <f t="shared" si="4"/>
        <v>OK</v>
      </c>
    </row>
    <row r="96" spans="1:22" s="28" customFormat="1" ht="34.5" thickBot="1" thickTop="1">
      <c r="A96" s="39" t="s">
        <v>524</v>
      </c>
      <c r="B96" s="26" t="s">
        <v>26</v>
      </c>
      <c r="C96" s="27" t="s">
        <v>538</v>
      </c>
      <c r="D96" s="30" t="s">
        <v>19</v>
      </c>
      <c r="E96" s="30"/>
      <c r="F96" s="30" t="s">
        <v>38</v>
      </c>
      <c r="G96" s="30" t="s">
        <v>205</v>
      </c>
      <c r="H96" s="30"/>
      <c r="I96" s="30" t="s">
        <v>181</v>
      </c>
      <c r="J96" s="30"/>
      <c r="K96" s="41"/>
      <c r="L96" s="32"/>
      <c r="M96" s="33">
        <v>840000</v>
      </c>
      <c r="N96" s="33">
        <f t="shared" si="5"/>
        <v>840000</v>
      </c>
      <c r="O96" s="34"/>
      <c r="P96" s="34"/>
      <c r="Q96" s="34"/>
      <c r="R96" s="32"/>
      <c r="S96" s="53">
        <v>840000</v>
      </c>
      <c r="T96" s="35">
        <f t="shared" si="3"/>
        <v>840000</v>
      </c>
      <c r="U96" s="29" t="s">
        <v>206</v>
      </c>
      <c r="V96" s="43" t="str">
        <f t="shared" si="4"/>
        <v>OK</v>
      </c>
    </row>
    <row r="97" spans="1:22" s="28" customFormat="1" ht="51" thickBot="1" thickTop="1">
      <c r="A97" s="39" t="s">
        <v>524</v>
      </c>
      <c r="B97" s="26" t="s">
        <v>26</v>
      </c>
      <c r="C97" s="27" t="s">
        <v>538</v>
      </c>
      <c r="D97" s="30" t="s">
        <v>19</v>
      </c>
      <c r="E97" s="30"/>
      <c r="F97" s="30" t="s">
        <v>38</v>
      </c>
      <c r="G97" s="30" t="s">
        <v>207</v>
      </c>
      <c r="H97" s="30"/>
      <c r="I97" s="30" t="s">
        <v>181</v>
      </c>
      <c r="J97" s="30"/>
      <c r="K97" s="41"/>
      <c r="L97" s="32"/>
      <c r="M97" s="33">
        <v>395000</v>
      </c>
      <c r="N97" s="33">
        <f t="shared" si="5"/>
        <v>395000</v>
      </c>
      <c r="O97" s="34"/>
      <c r="P97" s="34"/>
      <c r="Q97" s="34"/>
      <c r="R97" s="32"/>
      <c r="S97" s="53">
        <v>395000</v>
      </c>
      <c r="T97" s="35">
        <f t="shared" si="3"/>
        <v>395000</v>
      </c>
      <c r="U97" s="29" t="s">
        <v>208</v>
      </c>
      <c r="V97" s="43" t="str">
        <f t="shared" si="4"/>
        <v>OK</v>
      </c>
    </row>
    <row r="98" spans="1:22" s="28" customFormat="1" ht="18" thickBot="1" thickTop="1">
      <c r="A98" s="39" t="s">
        <v>524</v>
      </c>
      <c r="B98" s="26" t="s">
        <v>26</v>
      </c>
      <c r="C98" s="27" t="s">
        <v>538</v>
      </c>
      <c r="D98" s="30" t="s">
        <v>20</v>
      </c>
      <c r="E98" s="30"/>
      <c r="F98" s="52" t="s">
        <v>11</v>
      </c>
      <c r="G98" s="52" t="s">
        <v>209</v>
      </c>
      <c r="H98" s="52" t="s">
        <v>24</v>
      </c>
      <c r="I98" s="30"/>
      <c r="J98" s="30"/>
      <c r="K98" s="41"/>
      <c r="L98" s="32"/>
      <c r="M98" s="33"/>
      <c r="N98" s="33">
        <f t="shared" si="5"/>
        <v>0</v>
      </c>
      <c r="O98" s="34"/>
      <c r="P98" s="34"/>
      <c r="Q98" s="34"/>
      <c r="R98" s="32">
        <v>500000</v>
      </c>
      <c r="S98" s="32">
        <v>3510000</v>
      </c>
      <c r="T98" s="35">
        <f t="shared" si="3"/>
        <v>4010000</v>
      </c>
      <c r="U98" s="29" t="s">
        <v>210</v>
      </c>
      <c r="V98" s="43" t="str">
        <f t="shared" si="4"/>
        <v>Invalid</v>
      </c>
    </row>
    <row r="99" spans="1:22" s="28" customFormat="1" ht="18" thickBot="1" thickTop="1">
      <c r="A99" s="39" t="s">
        <v>524</v>
      </c>
      <c r="B99" s="26" t="s">
        <v>26</v>
      </c>
      <c r="C99" s="27" t="s">
        <v>538</v>
      </c>
      <c r="D99" s="30" t="s">
        <v>19</v>
      </c>
      <c r="E99" s="30"/>
      <c r="F99" s="52" t="s">
        <v>67</v>
      </c>
      <c r="G99" s="52" t="s">
        <v>211</v>
      </c>
      <c r="H99" s="52" t="s">
        <v>21</v>
      </c>
      <c r="I99" s="30"/>
      <c r="J99" s="30"/>
      <c r="K99" s="41"/>
      <c r="L99" s="32"/>
      <c r="M99" s="33"/>
      <c r="N99" s="33">
        <f t="shared" si="5"/>
        <v>0</v>
      </c>
      <c r="O99" s="34"/>
      <c r="P99" s="34"/>
      <c r="Q99" s="34"/>
      <c r="R99" s="32">
        <v>225000</v>
      </c>
      <c r="S99" s="32">
        <v>375000</v>
      </c>
      <c r="T99" s="35">
        <f t="shared" si="3"/>
        <v>600000</v>
      </c>
      <c r="U99" s="52" t="s">
        <v>212</v>
      </c>
      <c r="V99" s="43" t="str">
        <f t="shared" si="4"/>
        <v>Invalid</v>
      </c>
    </row>
    <row r="100" spans="1:22" s="28" customFormat="1" ht="18" thickBot="1" thickTop="1">
      <c r="A100" s="39" t="s">
        <v>524</v>
      </c>
      <c r="B100" s="26" t="s">
        <v>26</v>
      </c>
      <c r="C100" s="27" t="s">
        <v>538</v>
      </c>
      <c r="D100" s="30" t="s">
        <v>20</v>
      </c>
      <c r="E100" s="30"/>
      <c r="F100" s="30" t="s">
        <v>11</v>
      </c>
      <c r="G100" s="30" t="s">
        <v>213</v>
      </c>
      <c r="H100" s="30" t="s">
        <v>531</v>
      </c>
      <c r="I100" s="30"/>
      <c r="J100" s="30"/>
      <c r="K100" s="41"/>
      <c r="L100" s="32"/>
      <c r="M100" s="33"/>
      <c r="N100" s="33">
        <f t="shared" si="5"/>
        <v>0</v>
      </c>
      <c r="O100" s="34"/>
      <c r="P100" s="34"/>
      <c r="Q100" s="34"/>
      <c r="R100" s="32">
        <v>3500000</v>
      </c>
      <c r="S100" s="36"/>
      <c r="T100" s="35">
        <f t="shared" si="3"/>
        <v>3500000</v>
      </c>
      <c r="U100" s="30" t="s">
        <v>214</v>
      </c>
      <c r="V100" s="43" t="str">
        <f t="shared" si="4"/>
        <v>Invalid</v>
      </c>
    </row>
    <row r="101" spans="1:22" s="28" customFormat="1" ht="18" thickBot="1" thickTop="1">
      <c r="A101" s="39" t="s">
        <v>524</v>
      </c>
      <c r="B101" s="26" t="s">
        <v>26</v>
      </c>
      <c r="C101" s="27" t="s">
        <v>538</v>
      </c>
      <c r="D101" s="30" t="s">
        <v>20</v>
      </c>
      <c r="E101" s="30"/>
      <c r="F101" s="30" t="s">
        <v>11</v>
      </c>
      <c r="G101" s="30"/>
      <c r="H101" s="30" t="s">
        <v>24</v>
      </c>
      <c r="I101" s="30"/>
      <c r="J101" s="30"/>
      <c r="K101" s="41"/>
      <c r="L101" s="32"/>
      <c r="M101" s="33"/>
      <c r="N101" s="33">
        <f t="shared" si="5"/>
        <v>0</v>
      </c>
      <c r="O101" s="34"/>
      <c r="P101" s="34"/>
      <c r="Q101" s="34"/>
      <c r="R101" s="32">
        <v>600000</v>
      </c>
      <c r="S101" s="32">
        <v>200000</v>
      </c>
      <c r="T101" s="35">
        <f t="shared" si="3"/>
        <v>800000</v>
      </c>
      <c r="U101" s="29" t="s">
        <v>215</v>
      </c>
      <c r="V101" s="43" t="str">
        <f t="shared" si="4"/>
        <v>Invalid</v>
      </c>
    </row>
    <row r="102" spans="1:22" s="59" customFormat="1" ht="67.5" thickBot="1" thickTop="1">
      <c r="A102" s="40" t="s">
        <v>524</v>
      </c>
      <c r="B102" s="26" t="s">
        <v>23</v>
      </c>
      <c r="C102" s="27" t="s">
        <v>538</v>
      </c>
      <c r="D102" s="30" t="s">
        <v>19</v>
      </c>
      <c r="E102" s="30"/>
      <c r="F102" s="30" t="s">
        <v>10</v>
      </c>
      <c r="G102" s="30" t="s">
        <v>216</v>
      </c>
      <c r="H102" s="30"/>
      <c r="I102" s="30"/>
      <c r="J102" s="30"/>
      <c r="K102" s="41"/>
      <c r="L102" s="32"/>
      <c r="M102" s="33"/>
      <c r="N102" s="33">
        <f t="shared" si="5"/>
        <v>0</v>
      </c>
      <c r="O102" s="34"/>
      <c r="P102" s="34"/>
      <c r="Q102" s="34"/>
      <c r="R102" s="32"/>
      <c r="S102" s="32">
        <v>167000</v>
      </c>
      <c r="T102" s="35">
        <f t="shared" si="3"/>
        <v>167000</v>
      </c>
      <c r="U102" s="30" t="s">
        <v>217</v>
      </c>
      <c r="V102" s="43" t="str">
        <f t="shared" si="4"/>
        <v>Invalid</v>
      </c>
    </row>
    <row r="103" spans="1:22" s="59" customFormat="1" ht="34.5" thickBot="1" thickTop="1">
      <c r="A103" s="40" t="s">
        <v>524</v>
      </c>
      <c r="B103" s="26" t="s">
        <v>23</v>
      </c>
      <c r="C103" s="27" t="s">
        <v>538</v>
      </c>
      <c r="D103" s="30" t="s">
        <v>19</v>
      </c>
      <c r="E103" s="30"/>
      <c r="F103" s="30" t="s">
        <v>10</v>
      </c>
      <c r="G103" s="30"/>
      <c r="H103" s="30" t="s">
        <v>21</v>
      </c>
      <c r="I103" s="29"/>
      <c r="J103" s="29"/>
      <c r="K103" s="31"/>
      <c r="L103" s="32"/>
      <c r="M103" s="33"/>
      <c r="N103" s="33">
        <f t="shared" si="5"/>
        <v>0</v>
      </c>
      <c r="O103" s="34"/>
      <c r="P103" s="34"/>
      <c r="Q103" s="34"/>
      <c r="R103" s="32"/>
      <c r="S103" s="32">
        <v>168000</v>
      </c>
      <c r="T103" s="35">
        <f t="shared" si="3"/>
        <v>168000</v>
      </c>
      <c r="U103" s="30" t="s">
        <v>218</v>
      </c>
      <c r="V103" s="43" t="str">
        <f t="shared" si="4"/>
        <v>Invalid</v>
      </c>
    </row>
    <row r="104" spans="1:22" s="59" customFormat="1" ht="18" thickBot="1" thickTop="1">
      <c r="A104" s="40" t="s">
        <v>524</v>
      </c>
      <c r="B104" s="26" t="s">
        <v>23</v>
      </c>
      <c r="C104" s="27" t="s">
        <v>538</v>
      </c>
      <c r="D104" s="30" t="s">
        <v>19</v>
      </c>
      <c r="E104" s="30"/>
      <c r="F104" s="30"/>
      <c r="G104" s="30" t="s">
        <v>219</v>
      </c>
      <c r="H104" s="30" t="s">
        <v>21</v>
      </c>
      <c r="I104" s="29"/>
      <c r="J104" s="29"/>
      <c r="K104" s="31"/>
      <c r="L104" s="32"/>
      <c r="M104" s="33"/>
      <c r="N104" s="33">
        <f t="shared" si="5"/>
        <v>0</v>
      </c>
      <c r="O104" s="34"/>
      <c r="P104" s="34"/>
      <c r="Q104" s="34"/>
      <c r="R104" s="32"/>
      <c r="S104" s="32">
        <v>121935</v>
      </c>
      <c r="T104" s="35">
        <f t="shared" si="3"/>
        <v>121935</v>
      </c>
      <c r="U104" s="30" t="s">
        <v>220</v>
      </c>
      <c r="V104" s="43" t="str">
        <f t="shared" si="4"/>
        <v>Invalid</v>
      </c>
    </row>
    <row r="105" spans="1:22" s="59" customFormat="1" ht="34.5" thickBot="1" thickTop="1">
      <c r="A105" s="40" t="s">
        <v>524</v>
      </c>
      <c r="B105" s="26" t="s">
        <v>23</v>
      </c>
      <c r="C105" s="27" t="s">
        <v>538</v>
      </c>
      <c r="D105" s="30" t="s">
        <v>19</v>
      </c>
      <c r="E105" s="30"/>
      <c r="F105" s="30" t="s">
        <v>221</v>
      </c>
      <c r="G105" s="30" t="s">
        <v>222</v>
      </c>
      <c r="H105" s="30" t="s">
        <v>21</v>
      </c>
      <c r="I105" s="29"/>
      <c r="J105" s="29"/>
      <c r="K105" s="31"/>
      <c r="L105" s="32"/>
      <c r="M105" s="33"/>
      <c r="N105" s="33">
        <f t="shared" si="5"/>
        <v>0</v>
      </c>
      <c r="O105" s="34"/>
      <c r="P105" s="34"/>
      <c r="Q105" s="34"/>
      <c r="R105" s="32">
        <f>1000000*0.2</f>
        <v>200000</v>
      </c>
      <c r="S105" s="32">
        <f>1000000*3.6</f>
        <v>3600000</v>
      </c>
      <c r="T105" s="35">
        <f aca="true" t="shared" si="6" ref="T105:T168">SUM(R105:S105)</f>
        <v>3800000</v>
      </c>
      <c r="U105" s="29" t="s">
        <v>223</v>
      </c>
      <c r="V105" s="43" t="str">
        <f t="shared" si="4"/>
        <v>Invalid</v>
      </c>
    </row>
    <row r="106" spans="1:22" s="59" customFormat="1" ht="18" thickBot="1" thickTop="1">
      <c r="A106" s="40" t="s">
        <v>524</v>
      </c>
      <c r="B106" s="26" t="s">
        <v>23</v>
      </c>
      <c r="C106" s="27" t="s">
        <v>538</v>
      </c>
      <c r="D106" s="30" t="s">
        <v>19</v>
      </c>
      <c r="E106" s="30"/>
      <c r="F106" s="30" t="s">
        <v>67</v>
      </c>
      <c r="G106" s="30" t="s">
        <v>224</v>
      </c>
      <c r="H106" s="30" t="s">
        <v>21</v>
      </c>
      <c r="I106" s="29"/>
      <c r="J106" s="29"/>
      <c r="K106" s="31"/>
      <c r="L106" s="32"/>
      <c r="M106" s="33"/>
      <c r="N106" s="33">
        <f t="shared" si="5"/>
        <v>0</v>
      </c>
      <c r="O106" s="34"/>
      <c r="P106" s="34"/>
      <c r="Q106" s="34"/>
      <c r="R106" s="32">
        <f>1000000*0.3</f>
        <v>300000</v>
      </c>
      <c r="S106" s="32">
        <f>1000000*0.3</f>
        <v>300000</v>
      </c>
      <c r="T106" s="35">
        <f t="shared" si="6"/>
        <v>600000</v>
      </c>
      <c r="U106" s="29" t="s">
        <v>223</v>
      </c>
      <c r="V106" s="43" t="str">
        <f t="shared" si="4"/>
        <v>Invalid</v>
      </c>
    </row>
    <row r="107" spans="1:22" s="59" customFormat="1" ht="18" thickBot="1" thickTop="1">
      <c r="A107" s="40" t="s">
        <v>524</v>
      </c>
      <c r="B107" s="26" t="s">
        <v>23</v>
      </c>
      <c r="C107" s="27" t="s">
        <v>538</v>
      </c>
      <c r="D107" s="30" t="s">
        <v>19</v>
      </c>
      <c r="E107" s="30"/>
      <c r="F107" s="30" t="s">
        <v>38</v>
      </c>
      <c r="G107" s="30" t="s">
        <v>225</v>
      </c>
      <c r="H107" s="30"/>
      <c r="I107" s="29"/>
      <c r="J107" s="29"/>
      <c r="K107" s="31"/>
      <c r="L107" s="32"/>
      <c r="M107" s="42">
        <v>156780</v>
      </c>
      <c r="N107" s="33">
        <f t="shared" si="5"/>
        <v>156780</v>
      </c>
      <c r="O107" s="34"/>
      <c r="P107" s="34"/>
      <c r="Q107" s="34"/>
      <c r="R107" s="60">
        <v>156780</v>
      </c>
      <c r="S107" s="36"/>
      <c r="T107" s="35">
        <f t="shared" si="6"/>
        <v>156780</v>
      </c>
      <c r="U107" s="29" t="s">
        <v>226</v>
      </c>
      <c r="V107" s="43" t="str">
        <f t="shared" si="4"/>
        <v>OK</v>
      </c>
    </row>
    <row r="108" spans="1:22" s="59" customFormat="1" ht="18" thickBot="1" thickTop="1">
      <c r="A108" s="40" t="s">
        <v>524</v>
      </c>
      <c r="B108" s="26" t="s">
        <v>23</v>
      </c>
      <c r="C108" s="27" t="s">
        <v>538</v>
      </c>
      <c r="D108" s="30" t="s">
        <v>19</v>
      </c>
      <c r="E108" s="30"/>
      <c r="F108" s="30" t="s">
        <v>38</v>
      </c>
      <c r="G108" s="30" t="s">
        <v>227</v>
      </c>
      <c r="H108" s="30"/>
      <c r="I108" s="29"/>
      <c r="J108" s="29"/>
      <c r="K108" s="31"/>
      <c r="L108" s="32"/>
      <c r="M108" s="42">
        <v>123000</v>
      </c>
      <c r="N108" s="33">
        <f t="shared" si="5"/>
        <v>123000</v>
      </c>
      <c r="O108" s="34"/>
      <c r="P108" s="34"/>
      <c r="Q108" s="34"/>
      <c r="R108" s="60">
        <v>123000</v>
      </c>
      <c r="S108" s="36"/>
      <c r="T108" s="35">
        <f t="shared" si="6"/>
        <v>123000</v>
      </c>
      <c r="U108" s="29" t="s">
        <v>228</v>
      </c>
      <c r="V108" s="43" t="str">
        <f t="shared" si="4"/>
        <v>OK</v>
      </c>
    </row>
    <row r="109" spans="1:22" s="59" customFormat="1" ht="51" thickBot="1" thickTop="1">
      <c r="A109" s="40" t="s">
        <v>524</v>
      </c>
      <c r="B109" s="26" t="s">
        <v>23</v>
      </c>
      <c r="C109" s="27" t="s">
        <v>538</v>
      </c>
      <c r="D109" s="30" t="s">
        <v>19</v>
      </c>
      <c r="E109" s="30"/>
      <c r="F109" s="30" t="s">
        <v>38</v>
      </c>
      <c r="G109" s="30" t="s">
        <v>229</v>
      </c>
      <c r="H109" s="30"/>
      <c r="I109" s="29"/>
      <c r="J109" s="29"/>
      <c r="K109" s="31"/>
      <c r="L109" s="32"/>
      <c r="M109" s="42">
        <v>150000</v>
      </c>
      <c r="N109" s="33">
        <f t="shared" si="5"/>
        <v>150000</v>
      </c>
      <c r="O109" s="34"/>
      <c r="P109" s="34"/>
      <c r="Q109" s="34"/>
      <c r="R109" s="60">
        <v>150000</v>
      </c>
      <c r="S109" s="36"/>
      <c r="T109" s="35">
        <f t="shared" si="6"/>
        <v>150000</v>
      </c>
      <c r="U109" s="29" t="s">
        <v>230</v>
      </c>
      <c r="V109" s="43" t="str">
        <f t="shared" si="4"/>
        <v>OK</v>
      </c>
    </row>
    <row r="110" spans="1:22" s="59" customFormat="1" ht="34.5" thickBot="1" thickTop="1">
      <c r="A110" s="40" t="s">
        <v>524</v>
      </c>
      <c r="B110" s="26" t="s">
        <v>23</v>
      </c>
      <c r="C110" s="27" t="s">
        <v>538</v>
      </c>
      <c r="D110" s="30" t="s">
        <v>19</v>
      </c>
      <c r="E110" s="30"/>
      <c r="F110" s="30" t="s">
        <v>38</v>
      </c>
      <c r="G110" s="30" t="s">
        <v>231</v>
      </c>
      <c r="H110" s="30"/>
      <c r="I110" s="29"/>
      <c r="J110" s="29"/>
      <c r="K110" s="31"/>
      <c r="L110" s="32"/>
      <c r="M110" s="42">
        <v>168500</v>
      </c>
      <c r="N110" s="33">
        <f t="shared" si="5"/>
        <v>168500</v>
      </c>
      <c r="O110" s="34"/>
      <c r="P110" s="34"/>
      <c r="Q110" s="34"/>
      <c r="R110" s="60">
        <v>168500</v>
      </c>
      <c r="S110" s="36"/>
      <c r="T110" s="35">
        <f t="shared" si="6"/>
        <v>168500</v>
      </c>
      <c r="U110" s="29" t="s">
        <v>232</v>
      </c>
      <c r="V110" s="43" t="str">
        <f t="shared" si="4"/>
        <v>OK</v>
      </c>
    </row>
    <row r="111" spans="1:22" s="59" customFormat="1" ht="34.5" thickBot="1" thickTop="1">
      <c r="A111" s="40" t="s">
        <v>524</v>
      </c>
      <c r="B111" s="26" t="s">
        <v>23</v>
      </c>
      <c r="C111" s="27" t="s">
        <v>538</v>
      </c>
      <c r="D111" s="30" t="s">
        <v>19</v>
      </c>
      <c r="E111" s="30"/>
      <c r="F111" s="30" t="s">
        <v>38</v>
      </c>
      <c r="G111" s="30" t="s">
        <v>233</v>
      </c>
      <c r="H111" s="30"/>
      <c r="I111" s="29"/>
      <c r="J111" s="29"/>
      <c r="K111" s="31"/>
      <c r="L111" s="32"/>
      <c r="M111" s="42">
        <v>2620500</v>
      </c>
      <c r="N111" s="33">
        <f t="shared" si="5"/>
        <v>2620500</v>
      </c>
      <c r="O111" s="34"/>
      <c r="P111" s="34"/>
      <c r="Q111" s="34"/>
      <c r="R111" s="60">
        <v>2620500</v>
      </c>
      <c r="S111" s="36"/>
      <c r="T111" s="35">
        <f t="shared" si="6"/>
        <v>2620500</v>
      </c>
      <c r="U111" s="29" t="s">
        <v>234</v>
      </c>
      <c r="V111" s="43" t="str">
        <f t="shared" si="4"/>
        <v>OK</v>
      </c>
    </row>
    <row r="112" spans="1:22" s="59" customFormat="1" ht="34.5" thickBot="1" thickTop="1">
      <c r="A112" s="40" t="s">
        <v>524</v>
      </c>
      <c r="B112" s="26" t="s">
        <v>23</v>
      </c>
      <c r="C112" s="27" t="s">
        <v>538</v>
      </c>
      <c r="D112" s="30" t="s">
        <v>19</v>
      </c>
      <c r="E112" s="30"/>
      <c r="F112" s="30" t="s">
        <v>38</v>
      </c>
      <c r="G112" s="30" t="s">
        <v>235</v>
      </c>
      <c r="H112" s="30"/>
      <c r="I112" s="29"/>
      <c r="J112" s="29"/>
      <c r="K112" s="31"/>
      <c r="L112" s="32"/>
      <c r="M112" s="42">
        <v>2086000</v>
      </c>
      <c r="N112" s="33">
        <f t="shared" si="5"/>
        <v>2086000</v>
      </c>
      <c r="O112" s="34"/>
      <c r="P112" s="34"/>
      <c r="Q112" s="34"/>
      <c r="R112" s="60">
        <v>2086000</v>
      </c>
      <c r="S112" s="36"/>
      <c r="T112" s="35">
        <f t="shared" si="6"/>
        <v>2086000</v>
      </c>
      <c r="U112" s="29" t="s">
        <v>230</v>
      </c>
      <c r="V112" s="43" t="str">
        <f t="shared" si="4"/>
        <v>OK</v>
      </c>
    </row>
    <row r="113" spans="1:22" s="59" customFormat="1" ht="67.5" thickBot="1" thickTop="1">
      <c r="A113" s="40" t="s">
        <v>524</v>
      </c>
      <c r="B113" s="26" t="s">
        <v>23</v>
      </c>
      <c r="C113" s="27" t="s">
        <v>538</v>
      </c>
      <c r="D113" s="30" t="s">
        <v>19</v>
      </c>
      <c r="E113" s="30"/>
      <c r="F113" s="30" t="s">
        <v>38</v>
      </c>
      <c r="G113" s="30" t="s">
        <v>236</v>
      </c>
      <c r="H113" s="30"/>
      <c r="I113" s="29"/>
      <c r="J113" s="29"/>
      <c r="K113" s="31"/>
      <c r="L113" s="32"/>
      <c r="M113" s="42">
        <v>858000</v>
      </c>
      <c r="N113" s="33">
        <f t="shared" si="5"/>
        <v>858000</v>
      </c>
      <c r="O113" s="34"/>
      <c r="P113" s="34"/>
      <c r="Q113" s="34"/>
      <c r="R113" s="60">
        <v>858000</v>
      </c>
      <c r="S113" s="36"/>
      <c r="T113" s="35">
        <f t="shared" si="6"/>
        <v>858000</v>
      </c>
      <c r="U113" s="29" t="s">
        <v>237</v>
      </c>
      <c r="V113" s="43" t="str">
        <f t="shared" si="4"/>
        <v>OK</v>
      </c>
    </row>
    <row r="114" spans="1:22" s="59" customFormat="1" ht="34.5" thickBot="1" thickTop="1">
      <c r="A114" s="40" t="s">
        <v>524</v>
      </c>
      <c r="B114" s="26" t="s">
        <v>23</v>
      </c>
      <c r="C114" s="27" t="s">
        <v>538</v>
      </c>
      <c r="D114" s="30" t="s">
        <v>19</v>
      </c>
      <c r="E114" s="30"/>
      <c r="F114" s="30" t="s">
        <v>238</v>
      </c>
      <c r="G114" s="30" t="s">
        <v>239</v>
      </c>
      <c r="H114" s="30"/>
      <c r="I114" s="29"/>
      <c r="J114" s="29"/>
      <c r="K114" s="31"/>
      <c r="L114" s="61"/>
      <c r="M114" s="42"/>
      <c r="N114" s="33"/>
      <c r="O114" s="34"/>
      <c r="P114" s="34"/>
      <c r="Q114" s="34"/>
      <c r="R114" s="36"/>
      <c r="S114" s="32">
        <v>3000000</v>
      </c>
      <c r="T114" s="34">
        <f>SUM(S114:S114)</f>
        <v>3000000</v>
      </c>
      <c r="U114" s="29" t="s">
        <v>240</v>
      </c>
      <c r="V114" s="43" t="str">
        <f t="shared" si="4"/>
        <v>Invalid</v>
      </c>
    </row>
    <row r="115" spans="1:22" s="59" customFormat="1" ht="34.5" thickBot="1" thickTop="1">
      <c r="A115" s="40" t="s">
        <v>524</v>
      </c>
      <c r="B115" s="26" t="s">
        <v>23</v>
      </c>
      <c r="C115" s="27" t="s">
        <v>538</v>
      </c>
      <c r="D115" s="30" t="s">
        <v>19</v>
      </c>
      <c r="E115" s="30"/>
      <c r="F115" s="30" t="s">
        <v>241</v>
      </c>
      <c r="G115" s="30" t="s">
        <v>242</v>
      </c>
      <c r="H115" s="30"/>
      <c r="I115" s="29"/>
      <c r="J115" s="29"/>
      <c r="K115" s="31"/>
      <c r="L115" s="61"/>
      <c r="M115" s="42"/>
      <c r="N115" s="33"/>
      <c r="O115" s="34"/>
      <c r="P115" s="34"/>
      <c r="Q115" s="34"/>
      <c r="R115" s="36"/>
      <c r="S115" s="32">
        <v>300000</v>
      </c>
      <c r="T115" s="34">
        <f>SUM(S115:S115)</f>
        <v>300000</v>
      </c>
      <c r="U115" s="29" t="s">
        <v>243</v>
      </c>
      <c r="V115" s="43" t="str">
        <f t="shared" si="4"/>
        <v>Invalid</v>
      </c>
    </row>
    <row r="116" spans="1:22" s="59" customFormat="1" ht="34.5" thickBot="1" thickTop="1">
      <c r="A116" s="40" t="s">
        <v>524</v>
      </c>
      <c r="B116" s="26" t="s">
        <v>23</v>
      </c>
      <c r="C116" s="27" t="s">
        <v>538</v>
      </c>
      <c r="D116" s="30" t="s">
        <v>19</v>
      </c>
      <c r="E116" s="30"/>
      <c r="F116" s="30" t="s">
        <v>241</v>
      </c>
      <c r="G116" s="30" t="s">
        <v>244</v>
      </c>
      <c r="H116" s="30"/>
      <c r="I116" s="29"/>
      <c r="J116" s="29"/>
      <c r="K116" s="31"/>
      <c r="L116" s="61"/>
      <c r="M116" s="33"/>
      <c r="N116" s="33"/>
      <c r="O116" s="34"/>
      <c r="P116" s="34"/>
      <c r="Q116" s="34"/>
      <c r="R116" s="36"/>
      <c r="S116" s="36">
        <v>960000</v>
      </c>
      <c r="T116" s="34">
        <f>SUM(S116:S116)</f>
        <v>960000</v>
      </c>
      <c r="U116" s="29" t="s">
        <v>240</v>
      </c>
      <c r="V116" s="43" t="str">
        <f t="shared" si="4"/>
        <v>Invalid</v>
      </c>
    </row>
    <row r="117" spans="1:22" s="59" customFormat="1" ht="34.5" thickBot="1" thickTop="1">
      <c r="A117" s="40" t="s">
        <v>524</v>
      </c>
      <c r="B117" s="26" t="s">
        <v>23</v>
      </c>
      <c r="C117" s="27" t="s">
        <v>538</v>
      </c>
      <c r="D117" s="30" t="s">
        <v>19</v>
      </c>
      <c r="E117" s="30"/>
      <c r="F117" s="30" t="s">
        <v>238</v>
      </c>
      <c r="G117" s="30" t="s">
        <v>245</v>
      </c>
      <c r="H117" s="30"/>
      <c r="I117" s="29"/>
      <c r="J117" s="29"/>
      <c r="K117" s="31"/>
      <c r="L117" s="61"/>
      <c r="M117" s="42"/>
      <c r="N117" s="33"/>
      <c r="O117" s="34"/>
      <c r="P117" s="34"/>
      <c r="Q117" s="34"/>
      <c r="R117" s="36"/>
      <c r="S117" s="32">
        <v>4800200</v>
      </c>
      <c r="T117" s="34">
        <f>SUM(S117:S117)</f>
        <v>4800200</v>
      </c>
      <c r="U117" s="29" t="s">
        <v>246</v>
      </c>
      <c r="V117" s="43" t="str">
        <f t="shared" si="4"/>
        <v>Invalid</v>
      </c>
    </row>
    <row r="118" spans="1:22" s="59" customFormat="1" ht="18" thickBot="1" thickTop="1">
      <c r="A118" s="40" t="s">
        <v>524</v>
      </c>
      <c r="B118" s="26" t="s">
        <v>23</v>
      </c>
      <c r="C118" s="27" t="s">
        <v>538</v>
      </c>
      <c r="D118" s="30" t="s">
        <v>20</v>
      </c>
      <c r="E118" s="30"/>
      <c r="F118" s="30" t="s">
        <v>248</v>
      </c>
      <c r="G118" s="30"/>
      <c r="H118" s="30"/>
      <c r="I118" s="29"/>
      <c r="J118" s="29"/>
      <c r="K118" s="31"/>
      <c r="L118" s="32"/>
      <c r="M118" s="33"/>
      <c r="N118" s="33">
        <f t="shared" si="5"/>
        <v>0</v>
      </c>
      <c r="O118" s="34"/>
      <c r="P118" s="34"/>
      <c r="Q118" s="34"/>
      <c r="R118" s="32">
        <f>2000000+400000</f>
        <v>2400000</v>
      </c>
      <c r="S118" s="32"/>
      <c r="T118" s="35">
        <f t="shared" si="6"/>
        <v>2400000</v>
      </c>
      <c r="U118" s="29" t="s">
        <v>247</v>
      </c>
      <c r="V118" s="43" t="str">
        <f t="shared" si="4"/>
        <v>Invalid</v>
      </c>
    </row>
    <row r="119" spans="1:22" s="59" customFormat="1" ht="100.5" thickBot="1" thickTop="1">
      <c r="A119" s="40" t="s">
        <v>524</v>
      </c>
      <c r="B119" s="26" t="s">
        <v>23</v>
      </c>
      <c r="C119" s="27" t="s">
        <v>538</v>
      </c>
      <c r="D119" s="30" t="s">
        <v>19</v>
      </c>
      <c r="E119" s="30"/>
      <c r="F119" s="30" t="s">
        <v>249</v>
      </c>
      <c r="G119" s="30"/>
      <c r="H119" s="30"/>
      <c r="I119" s="29"/>
      <c r="J119" s="29"/>
      <c r="K119" s="31"/>
      <c r="L119" s="32"/>
      <c r="M119" s="33"/>
      <c r="N119" s="33">
        <f t="shared" si="5"/>
        <v>0</v>
      </c>
      <c r="O119" s="34"/>
      <c r="P119" s="34"/>
      <c r="Q119" s="34"/>
      <c r="R119" s="32"/>
      <c r="S119" s="32">
        <v>1000000</v>
      </c>
      <c r="T119" s="35">
        <f t="shared" si="6"/>
        <v>1000000</v>
      </c>
      <c r="U119" s="29" t="s">
        <v>250</v>
      </c>
      <c r="V119" s="43" t="str">
        <f t="shared" si="4"/>
        <v>Invalid</v>
      </c>
    </row>
    <row r="120" spans="1:22" s="59" customFormat="1" ht="67.5" thickBot="1" thickTop="1">
      <c r="A120" s="40" t="s">
        <v>524</v>
      </c>
      <c r="B120" s="26" t="s">
        <v>23</v>
      </c>
      <c r="C120" s="27" t="s">
        <v>538</v>
      </c>
      <c r="D120" s="30" t="s">
        <v>20</v>
      </c>
      <c r="E120" s="30"/>
      <c r="F120" s="30" t="s">
        <v>251</v>
      </c>
      <c r="G120" s="30" t="s">
        <v>252</v>
      </c>
      <c r="H120" s="51"/>
      <c r="I120" s="29"/>
      <c r="J120" s="29"/>
      <c r="K120" s="31"/>
      <c r="L120" s="32"/>
      <c r="M120" s="33"/>
      <c r="N120" s="33">
        <f t="shared" si="5"/>
        <v>0</v>
      </c>
      <c r="O120" s="34"/>
      <c r="P120" s="34"/>
      <c r="Q120" s="34"/>
      <c r="R120" s="36">
        <v>1083200</v>
      </c>
      <c r="S120" s="32">
        <f>1000000*5.4</f>
        <v>5400000</v>
      </c>
      <c r="T120" s="35">
        <f t="shared" si="6"/>
        <v>6483200</v>
      </c>
      <c r="U120" s="30" t="s">
        <v>253</v>
      </c>
      <c r="V120" s="43" t="str">
        <f t="shared" si="4"/>
        <v>Invalid</v>
      </c>
    </row>
    <row r="121" spans="1:22" s="59" customFormat="1" ht="34.5" thickBot="1" thickTop="1">
      <c r="A121" s="40" t="s">
        <v>524</v>
      </c>
      <c r="B121" s="26" t="s">
        <v>23</v>
      </c>
      <c r="C121" s="27" t="s">
        <v>538</v>
      </c>
      <c r="D121" s="30" t="s">
        <v>19</v>
      </c>
      <c r="E121" s="30"/>
      <c r="F121" s="30" t="s">
        <v>254</v>
      </c>
      <c r="G121" s="30" t="s">
        <v>255</v>
      </c>
      <c r="H121" s="30"/>
      <c r="I121" s="29"/>
      <c r="J121" s="29"/>
      <c r="K121" s="31"/>
      <c r="L121" s="32"/>
      <c r="M121" s="33"/>
      <c r="N121" s="33">
        <f t="shared" si="5"/>
        <v>0</v>
      </c>
      <c r="O121" s="34"/>
      <c r="P121" s="34"/>
      <c r="Q121" s="34"/>
      <c r="R121" s="32">
        <v>7020000</v>
      </c>
      <c r="S121" s="32"/>
      <c r="T121" s="35">
        <f t="shared" si="6"/>
        <v>7020000</v>
      </c>
      <c r="U121" s="29" t="s">
        <v>256</v>
      </c>
      <c r="V121" s="43" t="str">
        <f t="shared" si="4"/>
        <v>Invalid</v>
      </c>
    </row>
    <row r="122" spans="1:22" s="59" customFormat="1" ht="84" thickBot="1" thickTop="1">
      <c r="A122" s="40" t="s">
        <v>524</v>
      </c>
      <c r="B122" s="26" t="s">
        <v>23</v>
      </c>
      <c r="C122" s="27" t="s">
        <v>538</v>
      </c>
      <c r="D122" s="30" t="s">
        <v>19</v>
      </c>
      <c r="E122" s="30"/>
      <c r="F122" s="30" t="s">
        <v>254</v>
      </c>
      <c r="G122" s="30" t="s">
        <v>257</v>
      </c>
      <c r="H122" s="30"/>
      <c r="I122" s="29"/>
      <c r="J122" s="29"/>
      <c r="K122" s="31"/>
      <c r="L122" s="32"/>
      <c r="M122" s="33"/>
      <c r="N122" s="33">
        <f t="shared" si="5"/>
        <v>0</v>
      </c>
      <c r="O122" s="34"/>
      <c r="P122" s="34"/>
      <c r="Q122" s="34"/>
      <c r="R122" s="32">
        <v>1000000</v>
      </c>
      <c r="S122" s="32"/>
      <c r="T122" s="35">
        <f t="shared" si="6"/>
        <v>1000000</v>
      </c>
      <c r="U122" s="30" t="s">
        <v>258</v>
      </c>
      <c r="V122" s="43" t="str">
        <f t="shared" si="4"/>
        <v>Invalid</v>
      </c>
    </row>
    <row r="123" spans="1:22" s="28" customFormat="1" ht="51" thickBot="1" thickTop="1">
      <c r="A123" s="39" t="s">
        <v>524</v>
      </c>
      <c r="B123" s="26" t="s">
        <v>259</v>
      </c>
      <c r="C123" s="27" t="s">
        <v>538</v>
      </c>
      <c r="D123" s="30" t="s">
        <v>19</v>
      </c>
      <c r="E123" s="30"/>
      <c r="F123" s="30" t="s">
        <v>32</v>
      </c>
      <c r="G123" s="30" t="s">
        <v>260</v>
      </c>
      <c r="H123" s="30" t="s">
        <v>24</v>
      </c>
      <c r="I123" s="30"/>
      <c r="J123" s="30"/>
      <c r="K123" s="41"/>
      <c r="L123" s="32"/>
      <c r="M123" s="33"/>
      <c r="N123" s="33">
        <f t="shared" si="5"/>
        <v>0</v>
      </c>
      <c r="O123" s="34"/>
      <c r="P123" s="34"/>
      <c r="Q123" s="34"/>
      <c r="R123" s="32"/>
      <c r="S123" s="32">
        <v>400000</v>
      </c>
      <c r="T123" s="35">
        <f t="shared" si="6"/>
        <v>400000</v>
      </c>
      <c r="U123" s="30" t="s">
        <v>261</v>
      </c>
      <c r="V123" s="43" t="str">
        <f t="shared" si="4"/>
        <v>Invalid</v>
      </c>
    </row>
    <row r="124" spans="1:22" s="59" customFormat="1" ht="18" thickBot="1" thickTop="1">
      <c r="A124" s="40" t="s">
        <v>524</v>
      </c>
      <c r="B124" s="26" t="s">
        <v>259</v>
      </c>
      <c r="C124" s="27" t="s">
        <v>538</v>
      </c>
      <c r="D124" s="30" t="s">
        <v>19</v>
      </c>
      <c r="E124" s="30"/>
      <c r="F124" s="30" t="s">
        <v>32</v>
      </c>
      <c r="G124" s="30" t="s">
        <v>262</v>
      </c>
      <c r="H124" s="30" t="s">
        <v>24</v>
      </c>
      <c r="I124" s="30"/>
      <c r="J124" s="30"/>
      <c r="K124" s="41"/>
      <c r="L124" s="32"/>
      <c r="M124" s="33"/>
      <c r="N124" s="33">
        <f t="shared" si="5"/>
        <v>0</v>
      </c>
      <c r="O124" s="34"/>
      <c r="P124" s="34"/>
      <c r="Q124" s="34"/>
      <c r="R124" s="32"/>
      <c r="S124" s="32">
        <v>602660.8</v>
      </c>
      <c r="T124" s="35">
        <f t="shared" si="6"/>
        <v>602660.8</v>
      </c>
      <c r="U124" s="30" t="s">
        <v>263</v>
      </c>
      <c r="V124" s="43" t="str">
        <f t="shared" si="4"/>
        <v>Invalid</v>
      </c>
    </row>
    <row r="125" spans="1:22" s="28" customFormat="1" ht="34.5" thickBot="1" thickTop="1">
      <c r="A125" s="39" t="s">
        <v>524</v>
      </c>
      <c r="B125" s="26" t="s">
        <v>259</v>
      </c>
      <c r="C125" s="27" t="s">
        <v>538</v>
      </c>
      <c r="D125" s="30" t="s">
        <v>19</v>
      </c>
      <c r="E125" s="30"/>
      <c r="F125" s="30" t="s">
        <v>15</v>
      </c>
      <c r="G125" s="30" t="s">
        <v>264</v>
      </c>
      <c r="H125" s="30" t="s">
        <v>24</v>
      </c>
      <c r="I125" s="30"/>
      <c r="J125" s="30"/>
      <c r="K125" s="41"/>
      <c r="L125" s="32"/>
      <c r="M125" s="33"/>
      <c r="N125" s="33">
        <f t="shared" si="5"/>
        <v>0</v>
      </c>
      <c r="O125" s="34"/>
      <c r="P125" s="34"/>
      <c r="Q125" s="34"/>
      <c r="R125" s="32"/>
      <c r="S125" s="32">
        <v>10500</v>
      </c>
      <c r="T125" s="35">
        <f t="shared" si="6"/>
        <v>10500</v>
      </c>
      <c r="U125" s="30" t="s">
        <v>265</v>
      </c>
      <c r="V125" s="43" t="str">
        <f t="shared" si="4"/>
        <v>Invalid</v>
      </c>
    </row>
    <row r="126" spans="1:22" s="28" customFormat="1" ht="51" thickBot="1" thickTop="1">
      <c r="A126" s="39" t="s">
        <v>524</v>
      </c>
      <c r="B126" s="26" t="s">
        <v>259</v>
      </c>
      <c r="C126" s="27" t="s">
        <v>538</v>
      </c>
      <c r="D126" s="30" t="s">
        <v>19</v>
      </c>
      <c r="E126" s="30"/>
      <c r="F126" s="30" t="s">
        <v>266</v>
      </c>
      <c r="G126" s="30" t="s">
        <v>267</v>
      </c>
      <c r="H126" s="30" t="s">
        <v>24</v>
      </c>
      <c r="I126" s="30"/>
      <c r="J126" s="30"/>
      <c r="K126" s="41"/>
      <c r="L126" s="32">
        <v>9168000</v>
      </c>
      <c r="M126" s="33"/>
      <c r="N126" s="33">
        <f t="shared" si="5"/>
        <v>9168000</v>
      </c>
      <c r="O126" s="34"/>
      <c r="P126" s="34"/>
      <c r="Q126" s="34"/>
      <c r="R126" s="32">
        <v>949452</v>
      </c>
      <c r="S126" s="62"/>
      <c r="T126" s="35">
        <f t="shared" si="6"/>
        <v>949452</v>
      </c>
      <c r="U126" s="30" t="s">
        <v>268</v>
      </c>
      <c r="V126" s="43" t="str">
        <f t="shared" si="4"/>
        <v>OK</v>
      </c>
    </row>
    <row r="127" spans="1:22" s="28" customFormat="1" ht="34.5" thickBot="1" thickTop="1">
      <c r="A127" s="39" t="s">
        <v>524</v>
      </c>
      <c r="B127" s="26" t="s">
        <v>259</v>
      </c>
      <c r="C127" s="27" t="s">
        <v>538</v>
      </c>
      <c r="D127" s="30" t="s">
        <v>19</v>
      </c>
      <c r="E127" s="30"/>
      <c r="F127" s="30" t="s">
        <v>38</v>
      </c>
      <c r="G127" s="30" t="s">
        <v>269</v>
      </c>
      <c r="H127" s="30"/>
      <c r="I127" s="30"/>
      <c r="J127" s="30"/>
      <c r="K127" s="41"/>
      <c r="L127" s="32"/>
      <c r="M127" s="33">
        <v>75000</v>
      </c>
      <c r="N127" s="33">
        <f t="shared" si="5"/>
        <v>75000</v>
      </c>
      <c r="O127" s="34"/>
      <c r="P127" s="34"/>
      <c r="Q127" s="34"/>
      <c r="R127" s="32"/>
      <c r="S127" s="53">
        <v>75000</v>
      </c>
      <c r="T127" s="35">
        <f t="shared" si="6"/>
        <v>75000</v>
      </c>
      <c r="U127" s="29" t="s">
        <v>270</v>
      </c>
      <c r="V127" s="43" t="str">
        <f t="shared" si="4"/>
        <v>OK</v>
      </c>
    </row>
    <row r="128" spans="1:22" s="28" customFormat="1" ht="67.5" thickBot="1" thickTop="1">
      <c r="A128" s="39" t="s">
        <v>524</v>
      </c>
      <c r="B128" s="26" t="s">
        <v>259</v>
      </c>
      <c r="C128" s="27" t="s">
        <v>538</v>
      </c>
      <c r="D128" s="30" t="s">
        <v>19</v>
      </c>
      <c r="E128" s="30"/>
      <c r="F128" s="30" t="s">
        <v>38</v>
      </c>
      <c r="G128" s="30" t="s">
        <v>271</v>
      </c>
      <c r="H128" s="30"/>
      <c r="I128" s="30"/>
      <c r="J128" s="30"/>
      <c r="K128" s="41"/>
      <c r="L128" s="32"/>
      <c r="M128" s="33">
        <v>76060</v>
      </c>
      <c r="N128" s="33">
        <f t="shared" si="5"/>
        <v>76060</v>
      </c>
      <c r="O128" s="34"/>
      <c r="P128" s="34"/>
      <c r="Q128" s="34"/>
      <c r="R128" s="32"/>
      <c r="S128" s="53">
        <v>76060</v>
      </c>
      <c r="T128" s="35">
        <f t="shared" si="6"/>
        <v>76060</v>
      </c>
      <c r="U128" s="29" t="s">
        <v>272</v>
      </c>
      <c r="V128" s="43" t="str">
        <f t="shared" si="4"/>
        <v>OK</v>
      </c>
    </row>
    <row r="129" spans="1:22" s="28" customFormat="1" ht="34.5" thickBot="1" thickTop="1">
      <c r="A129" s="39" t="s">
        <v>524</v>
      </c>
      <c r="B129" s="26" t="s">
        <v>259</v>
      </c>
      <c r="C129" s="27" t="s">
        <v>538</v>
      </c>
      <c r="D129" s="30" t="s">
        <v>19</v>
      </c>
      <c r="E129" s="30"/>
      <c r="F129" s="30" t="s">
        <v>38</v>
      </c>
      <c r="G129" s="30" t="s">
        <v>273</v>
      </c>
      <c r="H129" s="30"/>
      <c r="I129" s="30"/>
      <c r="J129" s="30"/>
      <c r="K129" s="41"/>
      <c r="L129" s="32"/>
      <c r="M129" s="33">
        <v>75000</v>
      </c>
      <c r="N129" s="33">
        <f t="shared" si="5"/>
        <v>75000</v>
      </c>
      <c r="O129" s="34"/>
      <c r="P129" s="34"/>
      <c r="Q129" s="34"/>
      <c r="R129" s="32"/>
      <c r="S129" s="53">
        <v>75000</v>
      </c>
      <c r="T129" s="35">
        <f t="shared" si="6"/>
        <v>75000</v>
      </c>
      <c r="U129" s="29" t="s">
        <v>274</v>
      </c>
      <c r="V129" s="43" t="str">
        <f t="shared" si="4"/>
        <v>OK</v>
      </c>
    </row>
    <row r="130" spans="1:22" s="28" customFormat="1" ht="34.5" thickBot="1" thickTop="1">
      <c r="A130" s="39" t="s">
        <v>524</v>
      </c>
      <c r="B130" s="26" t="s">
        <v>259</v>
      </c>
      <c r="C130" s="27" t="s">
        <v>538</v>
      </c>
      <c r="D130" s="30" t="s">
        <v>19</v>
      </c>
      <c r="E130" s="30"/>
      <c r="F130" s="30" t="s">
        <v>38</v>
      </c>
      <c r="G130" s="30" t="s">
        <v>275</v>
      </c>
      <c r="H130" s="30"/>
      <c r="I130" s="30"/>
      <c r="J130" s="30"/>
      <c r="K130" s="41"/>
      <c r="L130" s="32"/>
      <c r="M130" s="33">
        <v>557000</v>
      </c>
      <c r="N130" s="33">
        <f t="shared" si="5"/>
        <v>557000</v>
      </c>
      <c r="O130" s="34"/>
      <c r="P130" s="34"/>
      <c r="Q130" s="34"/>
      <c r="R130" s="32"/>
      <c r="S130" s="53">
        <v>557000</v>
      </c>
      <c r="T130" s="35">
        <f t="shared" si="6"/>
        <v>557000</v>
      </c>
      <c r="U130" s="29" t="s">
        <v>276</v>
      </c>
      <c r="V130" s="43" t="str">
        <f t="shared" si="4"/>
        <v>OK</v>
      </c>
    </row>
    <row r="131" spans="1:22" s="28" customFormat="1" ht="34.5" thickBot="1" thickTop="1">
      <c r="A131" s="39" t="s">
        <v>524</v>
      </c>
      <c r="B131" s="26" t="s">
        <v>259</v>
      </c>
      <c r="C131" s="27" t="s">
        <v>538</v>
      </c>
      <c r="D131" s="30" t="s">
        <v>19</v>
      </c>
      <c r="E131" s="30"/>
      <c r="F131" s="30" t="s">
        <v>38</v>
      </c>
      <c r="G131" s="30" t="s">
        <v>277</v>
      </c>
      <c r="H131" s="30"/>
      <c r="I131" s="30"/>
      <c r="J131" s="30"/>
      <c r="K131" s="41"/>
      <c r="L131" s="32"/>
      <c r="M131" s="33">
        <v>350000</v>
      </c>
      <c r="N131" s="33">
        <f t="shared" si="5"/>
        <v>350000</v>
      </c>
      <c r="O131" s="34"/>
      <c r="P131" s="34"/>
      <c r="Q131" s="34"/>
      <c r="R131" s="32"/>
      <c r="S131" s="53">
        <v>350000</v>
      </c>
      <c r="T131" s="35">
        <f t="shared" si="6"/>
        <v>350000</v>
      </c>
      <c r="U131" s="29" t="s">
        <v>278</v>
      </c>
      <c r="V131" s="43" t="str">
        <f t="shared" si="4"/>
        <v>OK</v>
      </c>
    </row>
    <row r="132" spans="1:22" s="28" customFormat="1" ht="51" thickBot="1" thickTop="1">
      <c r="A132" s="39" t="s">
        <v>524</v>
      </c>
      <c r="B132" s="26" t="s">
        <v>259</v>
      </c>
      <c r="C132" s="27" t="s">
        <v>538</v>
      </c>
      <c r="D132" s="30" t="s">
        <v>19</v>
      </c>
      <c r="E132" s="30"/>
      <c r="F132" s="30" t="s">
        <v>38</v>
      </c>
      <c r="G132" s="30" t="s">
        <v>558</v>
      </c>
      <c r="H132" s="30"/>
      <c r="I132" s="30"/>
      <c r="J132" s="30"/>
      <c r="K132" s="41"/>
      <c r="L132" s="32"/>
      <c r="M132" s="33">
        <v>300000</v>
      </c>
      <c r="N132" s="33">
        <f t="shared" si="5"/>
        <v>300000</v>
      </c>
      <c r="O132" s="34"/>
      <c r="P132" s="34"/>
      <c r="Q132" s="34"/>
      <c r="R132" s="32"/>
      <c r="S132" s="53">
        <v>300000</v>
      </c>
      <c r="T132" s="35">
        <f t="shared" si="6"/>
        <v>300000</v>
      </c>
      <c r="U132" s="29" t="s">
        <v>279</v>
      </c>
      <c r="V132" s="43" t="str">
        <f t="shared" si="4"/>
        <v>OK</v>
      </c>
    </row>
    <row r="133" spans="1:22" s="28" customFormat="1" ht="34.5" thickBot="1" thickTop="1">
      <c r="A133" s="39" t="s">
        <v>524</v>
      </c>
      <c r="B133" s="26" t="s">
        <v>259</v>
      </c>
      <c r="C133" s="27" t="s">
        <v>538</v>
      </c>
      <c r="D133" s="30" t="s">
        <v>19</v>
      </c>
      <c r="E133" s="30"/>
      <c r="F133" s="30" t="s">
        <v>38</v>
      </c>
      <c r="G133" s="30" t="s">
        <v>280</v>
      </c>
      <c r="H133" s="30"/>
      <c r="I133" s="30"/>
      <c r="J133" s="30"/>
      <c r="K133" s="41"/>
      <c r="L133" s="32"/>
      <c r="M133" s="33">
        <v>175000</v>
      </c>
      <c r="N133" s="33">
        <f t="shared" si="5"/>
        <v>175000</v>
      </c>
      <c r="O133" s="34"/>
      <c r="P133" s="34"/>
      <c r="Q133" s="34"/>
      <c r="R133" s="32"/>
      <c r="S133" s="53">
        <v>175000</v>
      </c>
      <c r="T133" s="35">
        <f t="shared" si="6"/>
        <v>175000</v>
      </c>
      <c r="U133" s="29" t="s">
        <v>281</v>
      </c>
      <c r="V133" s="43" t="str">
        <f t="shared" si="4"/>
        <v>OK</v>
      </c>
    </row>
    <row r="134" spans="1:22" s="28" customFormat="1" ht="34.5" thickBot="1" thickTop="1">
      <c r="A134" s="39" t="s">
        <v>524</v>
      </c>
      <c r="B134" s="26" t="s">
        <v>259</v>
      </c>
      <c r="C134" s="27" t="s">
        <v>538</v>
      </c>
      <c r="D134" s="30" t="s">
        <v>19</v>
      </c>
      <c r="E134" s="30"/>
      <c r="F134" s="30" t="s">
        <v>38</v>
      </c>
      <c r="G134" s="30" t="s">
        <v>282</v>
      </c>
      <c r="H134" s="30"/>
      <c r="I134" s="30"/>
      <c r="J134" s="30"/>
      <c r="K134" s="41"/>
      <c r="L134" s="32"/>
      <c r="M134" s="33">
        <v>300000</v>
      </c>
      <c r="N134" s="33">
        <f t="shared" si="5"/>
        <v>300000</v>
      </c>
      <c r="O134" s="34"/>
      <c r="P134" s="34"/>
      <c r="Q134" s="34"/>
      <c r="R134" s="32"/>
      <c r="S134" s="53">
        <v>300000</v>
      </c>
      <c r="T134" s="35">
        <f t="shared" si="6"/>
        <v>300000</v>
      </c>
      <c r="U134" s="29" t="s">
        <v>283</v>
      </c>
      <c r="V134" s="43" t="str">
        <f t="shared" si="4"/>
        <v>OK</v>
      </c>
    </row>
    <row r="135" spans="1:22" s="28" customFormat="1" ht="34.5" thickBot="1" thickTop="1">
      <c r="A135" s="39" t="s">
        <v>524</v>
      </c>
      <c r="B135" s="26" t="s">
        <v>259</v>
      </c>
      <c r="C135" s="27" t="s">
        <v>538</v>
      </c>
      <c r="D135" s="30" t="s">
        <v>19</v>
      </c>
      <c r="E135" s="30"/>
      <c r="F135" s="30" t="s">
        <v>38</v>
      </c>
      <c r="G135" s="30" t="s">
        <v>284</v>
      </c>
      <c r="H135" s="30"/>
      <c r="I135" s="30"/>
      <c r="J135" s="30"/>
      <c r="K135" s="41"/>
      <c r="L135" s="32"/>
      <c r="M135" s="33">
        <v>200120</v>
      </c>
      <c r="N135" s="33">
        <f t="shared" si="5"/>
        <v>200120</v>
      </c>
      <c r="O135" s="34"/>
      <c r="P135" s="34"/>
      <c r="Q135" s="34"/>
      <c r="R135" s="32"/>
      <c r="S135" s="53">
        <v>200120</v>
      </c>
      <c r="T135" s="35">
        <f t="shared" si="6"/>
        <v>200120</v>
      </c>
      <c r="U135" s="29" t="s">
        <v>285</v>
      </c>
      <c r="V135" s="43" t="str">
        <f t="shared" si="4"/>
        <v>OK</v>
      </c>
    </row>
    <row r="136" spans="1:22" s="28" customFormat="1" ht="34.5" thickBot="1" thickTop="1">
      <c r="A136" s="39" t="s">
        <v>524</v>
      </c>
      <c r="B136" s="26" t="s">
        <v>259</v>
      </c>
      <c r="C136" s="27" t="s">
        <v>538</v>
      </c>
      <c r="D136" s="30" t="s">
        <v>19</v>
      </c>
      <c r="E136" s="30"/>
      <c r="F136" s="30" t="s">
        <v>38</v>
      </c>
      <c r="G136" s="30" t="s">
        <v>286</v>
      </c>
      <c r="H136" s="30"/>
      <c r="I136" s="30"/>
      <c r="J136" s="30"/>
      <c r="K136" s="41"/>
      <c r="L136" s="32"/>
      <c r="M136" s="33">
        <v>400000</v>
      </c>
      <c r="N136" s="33">
        <f t="shared" si="5"/>
        <v>400000</v>
      </c>
      <c r="O136" s="34"/>
      <c r="P136" s="34"/>
      <c r="Q136" s="34"/>
      <c r="R136" s="32"/>
      <c r="S136" s="53">
        <v>400000</v>
      </c>
      <c r="T136" s="35">
        <f t="shared" si="6"/>
        <v>400000</v>
      </c>
      <c r="U136" s="29" t="s">
        <v>287</v>
      </c>
      <c r="V136" s="43" t="str">
        <f t="shared" si="4"/>
        <v>OK</v>
      </c>
    </row>
    <row r="137" spans="1:22" s="28" customFormat="1" ht="34.5" thickBot="1" thickTop="1">
      <c r="A137" s="39" t="s">
        <v>524</v>
      </c>
      <c r="B137" s="26" t="s">
        <v>259</v>
      </c>
      <c r="C137" s="27" t="s">
        <v>538</v>
      </c>
      <c r="D137" s="30" t="s">
        <v>19</v>
      </c>
      <c r="E137" s="30"/>
      <c r="F137" s="30" t="s">
        <v>38</v>
      </c>
      <c r="G137" s="30" t="s">
        <v>559</v>
      </c>
      <c r="H137" s="30"/>
      <c r="I137" s="30"/>
      <c r="J137" s="30"/>
      <c r="K137" s="41"/>
      <c r="L137" s="32"/>
      <c r="M137" s="33">
        <v>400000</v>
      </c>
      <c r="N137" s="33">
        <f t="shared" si="5"/>
        <v>400000</v>
      </c>
      <c r="O137" s="34"/>
      <c r="P137" s="34"/>
      <c r="Q137" s="34"/>
      <c r="R137" s="32"/>
      <c r="S137" s="53">
        <v>400000</v>
      </c>
      <c r="T137" s="35">
        <f t="shared" si="6"/>
        <v>400000</v>
      </c>
      <c r="U137" s="29" t="s">
        <v>288</v>
      </c>
      <c r="V137" s="43" t="str">
        <f aca="true" t="shared" si="7" ref="V137:V172">IF(T137&gt;N137,"Invalid","OK")</f>
        <v>OK</v>
      </c>
    </row>
    <row r="138" spans="1:22" s="28" customFormat="1" ht="51" thickBot="1" thickTop="1">
      <c r="A138" s="39" t="s">
        <v>524</v>
      </c>
      <c r="B138" s="26" t="s">
        <v>259</v>
      </c>
      <c r="C138" s="27" t="s">
        <v>538</v>
      </c>
      <c r="D138" s="30" t="s">
        <v>19</v>
      </c>
      <c r="E138" s="30"/>
      <c r="F138" s="30" t="s">
        <v>38</v>
      </c>
      <c r="G138" s="30" t="s">
        <v>560</v>
      </c>
      <c r="H138" s="30"/>
      <c r="I138" s="30"/>
      <c r="J138" s="30"/>
      <c r="K138" s="41"/>
      <c r="L138" s="32"/>
      <c r="M138" s="33">
        <v>300000</v>
      </c>
      <c r="N138" s="33">
        <f t="shared" si="5"/>
        <v>300000</v>
      </c>
      <c r="O138" s="34"/>
      <c r="P138" s="34"/>
      <c r="Q138" s="34"/>
      <c r="R138" s="32"/>
      <c r="S138" s="53">
        <v>300000</v>
      </c>
      <c r="T138" s="35">
        <f t="shared" si="6"/>
        <v>300000</v>
      </c>
      <c r="U138" s="29" t="s">
        <v>289</v>
      </c>
      <c r="V138" s="43" t="str">
        <f t="shared" si="7"/>
        <v>OK</v>
      </c>
    </row>
    <row r="139" spans="1:22" s="28" customFormat="1" ht="34.5" thickBot="1" thickTop="1">
      <c r="A139" s="39" t="s">
        <v>524</v>
      </c>
      <c r="B139" s="26" t="s">
        <v>259</v>
      </c>
      <c r="C139" s="27" t="s">
        <v>538</v>
      </c>
      <c r="D139" s="30" t="s">
        <v>19</v>
      </c>
      <c r="E139" s="30"/>
      <c r="F139" s="30" t="s">
        <v>38</v>
      </c>
      <c r="G139" s="30" t="s">
        <v>290</v>
      </c>
      <c r="H139" s="30"/>
      <c r="I139" s="30"/>
      <c r="J139" s="30"/>
      <c r="K139" s="41"/>
      <c r="L139" s="32"/>
      <c r="M139" s="33">
        <v>1200000</v>
      </c>
      <c r="N139" s="33">
        <f t="shared" si="5"/>
        <v>1200000</v>
      </c>
      <c r="O139" s="34"/>
      <c r="P139" s="34"/>
      <c r="Q139" s="34"/>
      <c r="R139" s="32"/>
      <c r="S139" s="53">
        <v>1200000</v>
      </c>
      <c r="T139" s="35">
        <f t="shared" si="6"/>
        <v>1200000</v>
      </c>
      <c r="U139" s="29" t="s">
        <v>291</v>
      </c>
      <c r="V139" s="43" t="str">
        <f t="shared" si="7"/>
        <v>OK</v>
      </c>
    </row>
    <row r="140" spans="1:22" s="28" customFormat="1" ht="34.5" thickBot="1" thickTop="1">
      <c r="A140" s="39" t="s">
        <v>524</v>
      </c>
      <c r="B140" s="26" t="s">
        <v>259</v>
      </c>
      <c r="C140" s="27" t="s">
        <v>538</v>
      </c>
      <c r="D140" s="30" t="s">
        <v>19</v>
      </c>
      <c r="E140" s="30"/>
      <c r="F140" s="30" t="s">
        <v>38</v>
      </c>
      <c r="G140" s="30" t="s">
        <v>292</v>
      </c>
      <c r="H140" s="30"/>
      <c r="I140" s="30"/>
      <c r="J140" s="30"/>
      <c r="K140" s="41"/>
      <c r="L140" s="32"/>
      <c r="M140" s="33">
        <v>350000</v>
      </c>
      <c r="N140" s="33">
        <f t="shared" si="5"/>
        <v>350000</v>
      </c>
      <c r="O140" s="34"/>
      <c r="P140" s="34"/>
      <c r="Q140" s="34"/>
      <c r="R140" s="32"/>
      <c r="S140" s="53">
        <v>350000</v>
      </c>
      <c r="T140" s="35">
        <f t="shared" si="6"/>
        <v>350000</v>
      </c>
      <c r="U140" s="29" t="s">
        <v>293</v>
      </c>
      <c r="V140" s="43" t="str">
        <f t="shared" si="7"/>
        <v>OK</v>
      </c>
    </row>
    <row r="141" spans="1:22" s="28" customFormat="1" ht="34.5" thickBot="1" thickTop="1">
      <c r="A141" s="39" t="s">
        <v>524</v>
      </c>
      <c r="B141" s="26" t="s">
        <v>259</v>
      </c>
      <c r="C141" s="27" t="s">
        <v>538</v>
      </c>
      <c r="D141" s="30" t="s">
        <v>19</v>
      </c>
      <c r="E141" s="30"/>
      <c r="F141" s="30" t="s">
        <v>38</v>
      </c>
      <c r="G141" s="30" t="s">
        <v>294</v>
      </c>
      <c r="H141" s="30"/>
      <c r="I141" s="30"/>
      <c r="J141" s="30"/>
      <c r="K141" s="41"/>
      <c r="L141" s="32"/>
      <c r="M141" s="33">
        <v>200000</v>
      </c>
      <c r="N141" s="33">
        <f aca="true" t="shared" si="8" ref="N141:N195">SUM(L141:M141)</f>
        <v>200000</v>
      </c>
      <c r="O141" s="34"/>
      <c r="P141" s="34"/>
      <c r="Q141" s="34"/>
      <c r="R141" s="32"/>
      <c r="S141" s="53">
        <v>200000</v>
      </c>
      <c r="T141" s="35">
        <f t="shared" si="6"/>
        <v>200000</v>
      </c>
      <c r="U141" s="29" t="s">
        <v>295</v>
      </c>
      <c r="V141" s="43" t="str">
        <f t="shared" si="7"/>
        <v>OK</v>
      </c>
    </row>
    <row r="142" spans="1:22" s="28" customFormat="1" ht="51" thickBot="1" thickTop="1">
      <c r="A142" s="39" t="s">
        <v>524</v>
      </c>
      <c r="B142" s="26" t="s">
        <v>259</v>
      </c>
      <c r="C142" s="27" t="s">
        <v>538</v>
      </c>
      <c r="D142" s="30" t="s">
        <v>19</v>
      </c>
      <c r="E142" s="30"/>
      <c r="F142" s="30" t="s">
        <v>38</v>
      </c>
      <c r="G142" s="30" t="s">
        <v>296</v>
      </c>
      <c r="H142" s="30"/>
      <c r="I142" s="30"/>
      <c r="J142" s="30"/>
      <c r="K142" s="41"/>
      <c r="L142" s="32"/>
      <c r="M142" s="33">
        <v>100000</v>
      </c>
      <c r="N142" s="33">
        <f t="shared" si="8"/>
        <v>100000</v>
      </c>
      <c r="O142" s="34"/>
      <c r="P142" s="34"/>
      <c r="Q142" s="34"/>
      <c r="R142" s="32"/>
      <c r="S142" s="53">
        <v>100000</v>
      </c>
      <c r="T142" s="35">
        <f t="shared" si="6"/>
        <v>100000</v>
      </c>
      <c r="U142" s="29" t="s">
        <v>297</v>
      </c>
      <c r="V142" s="43" t="str">
        <f t="shared" si="7"/>
        <v>OK</v>
      </c>
    </row>
    <row r="143" spans="1:22" s="28" customFormat="1" ht="34.5" thickBot="1" thickTop="1">
      <c r="A143" s="39" t="s">
        <v>524</v>
      </c>
      <c r="B143" s="26" t="s">
        <v>259</v>
      </c>
      <c r="C143" s="27" t="s">
        <v>538</v>
      </c>
      <c r="D143" s="30" t="s">
        <v>19</v>
      </c>
      <c r="E143" s="30"/>
      <c r="F143" s="30" t="s">
        <v>38</v>
      </c>
      <c r="G143" s="30" t="s">
        <v>298</v>
      </c>
      <c r="H143" s="30"/>
      <c r="I143" s="30"/>
      <c r="J143" s="30"/>
      <c r="K143" s="41"/>
      <c r="L143" s="32"/>
      <c r="M143" s="33">
        <v>200000</v>
      </c>
      <c r="N143" s="33">
        <f t="shared" si="8"/>
        <v>200000</v>
      </c>
      <c r="O143" s="34"/>
      <c r="P143" s="34"/>
      <c r="Q143" s="34"/>
      <c r="R143" s="32"/>
      <c r="S143" s="53">
        <v>200000</v>
      </c>
      <c r="T143" s="35">
        <f t="shared" si="6"/>
        <v>200000</v>
      </c>
      <c r="U143" s="29" t="s">
        <v>289</v>
      </c>
      <c r="V143" s="43" t="str">
        <f t="shared" si="7"/>
        <v>OK</v>
      </c>
    </row>
    <row r="144" spans="1:22" s="28" customFormat="1" ht="34.5" thickBot="1" thickTop="1">
      <c r="A144" s="39" t="s">
        <v>524</v>
      </c>
      <c r="B144" s="26" t="s">
        <v>259</v>
      </c>
      <c r="C144" s="27" t="s">
        <v>538</v>
      </c>
      <c r="D144" s="30" t="s">
        <v>19</v>
      </c>
      <c r="E144" s="30"/>
      <c r="F144" s="30" t="s">
        <v>38</v>
      </c>
      <c r="G144" s="30" t="s">
        <v>299</v>
      </c>
      <c r="H144" s="30"/>
      <c r="I144" s="30"/>
      <c r="J144" s="30"/>
      <c r="K144" s="41"/>
      <c r="L144" s="32"/>
      <c r="M144" s="33">
        <v>200000</v>
      </c>
      <c r="N144" s="33">
        <f t="shared" si="8"/>
        <v>200000</v>
      </c>
      <c r="O144" s="34"/>
      <c r="P144" s="34"/>
      <c r="Q144" s="34"/>
      <c r="R144" s="32"/>
      <c r="S144" s="53">
        <v>200000</v>
      </c>
      <c r="T144" s="35">
        <f t="shared" si="6"/>
        <v>200000</v>
      </c>
      <c r="U144" s="29" t="s">
        <v>300</v>
      </c>
      <c r="V144" s="43" t="str">
        <f t="shared" si="7"/>
        <v>OK</v>
      </c>
    </row>
    <row r="145" spans="1:22" s="28" customFormat="1" ht="51" thickBot="1" thickTop="1">
      <c r="A145" s="39" t="s">
        <v>524</v>
      </c>
      <c r="B145" s="40" t="s">
        <v>37</v>
      </c>
      <c r="C145" s="27" t="s">
        <v>538</v>
      </c>
      <c r="D145" s="30" t="s">
        <v>19</v>
      </c>
      <c r="E145" s="30"/>
      <c r="F145" s="52" t="s">
        <v>14</v>
      </c>
      <c r="G145" s="52" t="s">
        <v>301</v>
      </c>
      <c r="H145" s="30" t="s">
        <v>35</v>
      </c>
      <c r="I145" s="30"/>
      <c r="J145" s="30"/>
      <c r="K145" s="41"/>
      <c r="L145" s="36"/>
      <c r="M145" s="33"/>
      <c r="N145" s="33">
        <f t="shared" si="8"/>
        <v>0</v>
      </c>
      <c r="O145" s="34"/>
      <c r="P145" s="34"/>
      <c r="Q145" s="34"/>
      <c r="R145" s="36">
        <v>250000</v>
      </c>
      <c r="S145" s="36"/>
      <c r="T145" s="35">
        <f t="shared" si="6"/>
        <v>250000</v>
      </c>
      <c r="U145" s="54" t="s">
        <v>302</v>
      </c>
      <c r="V145" s="43" t="str">
        <f t="shared" si="7"/>
        <v>Invalid</v>
      </c>
    </row>
    <row r="146" spans="1:22" s="28" customFormat="1" ht="34.5" thickBot="1" thickTop="1">
      <c r="A146" s="39" t="s">
        <v>524</v>
      </c>
      <c r="B146" s="40" t="s">
        <v>37</v>
      </c>
      <c r="C146" s="27" t="s">
        <v>538</v>
      </c>
      <c r="D146" s="30" t="s">
        <v>20</v>
      </c>
      <c r="E146" s="30"/>
      <c r="F146" s="52" t="s">
        <v>11</v>
      </c>
      <c r="G146" s="52" t="s">
        <v>303</v>
      </c>
      <c r="H146" s="52" t="s">
        <v>24</v>
      </c>
      <c r="I146" s="30"/>
      <c r="J146" s="30"/>
      <c r="K146" s="41"/>
      <c r="L146" s="36"/>
      <c r="M146" s="33"/>
      <c r="N146" s="33">
        <f t="shared" si="8"/>
        <v>0</v>
      </c>
      <c r="O146" s="34"/>
      <c r="P146" s="34"/>
      <c r="Q146" s="34"/>
      <c r="R146" s="36">
        <v>750000</v>
      </c>
      <c r="S146" s="36">
        <v>400000</v>
      </c>
      <c r="T146" s="35">
        <f t="shared" si="6"/>
        <v>1150000</v>
      </c>
      <c r="U146" s="54" t="s">
        <v>304</v>
      </c>
      <c r="V146" s="43" t="str">
        <f t="shared" si="7"/>
        <v>Invalid</v>
      </c>
    </row>
    <row r="147" spans="1:22" s="28" customFormat="1" ht="18" thickBot="1" thickTop="1">
      <c r="A147" s="39" t="s">
        <v>524</v>
      </c>
      <c r="B147" s="40" t="s">
        <v>37</v>
      </c>
      <c r="C147" s="27" t="s">
        <v>538</v>
      </c>
      <c r="D147" s="30" t="s">
        <v>20</v>
      </c>
      <c r="E147" s="30"/>
      <c r="F147" s="52" t="s">
        <v>11</v>
      </c>
      <c r="G147" s="52" t="s">
        <v>305</v>
      </c>
      <c r="H147" s="52" t="s">
        <v>24</v>
      </c>
      <c r="I147" s="30"/>
      <c r="J147" s="30"/>
      <c r="K147" s="41"/>
      <c r="L147" s="36"/>
      <c r="M147" s="33"/>
      <c r="N147" s="33">
        <f t="shared" si="8"/>
        <v>0</v>
      </c>
      <c r="O147" s="34"/>
      <c r="P147" s="34"/>
      <c r="Q147" s="34"/>
      <c r="R147" s="36">
        <v>1000000</v>
      </c>
      <c r="S147" s="36">
        <v>700000</v>
      </c>
      <c r="T147" s="35">
        <f t="shared" si="6"/>
        <v>1700000</v>
      </c>
      <c r="U147" s="54" t="s">
        <v>306</v>
      </c>
      <c r="V147" s="43" t="str">
        <f t="shared" si="7"/>
        <v>Invalid</v>
      </c>
    </row>
    <row r="148" spans="1:22" s="28" customFormat="1" ht="18" thickBot="1" thickTop="1">
      <c r="A148" s="39" t="s">
        <v>524</v>
      </c>
      <c r="B148" s="40" t="s">
        <v>37</v>
      </c>
      <c r="C148" s="27" t="s">
        <v>538</v>
      </c>
      <c r="D148" s="30" t="s">
        <v>20</v>
      </c>
      <c r="E148" s="30"/>
      <c r="F148" s="52" t="s">
        <v>12</v>
      </c>
      <c r="G148" s="52" t="s">
        <v>307</v>
      </c>
      <c r="H148" s="52" t="s">
        <v>24</v>
      </c>
      <c r="I148" s="30"/>
      <c r="J148" s="30"/>
      <c r="K148" s="41"/>
      <c r="L148" s="36"/>
      <c r="M148" s="33"/>
      <c r="N148" s="33">
        <f t="shared" si="8"/>
        <v>0</v>
      </c>
      <c r="O148" s="34"/>
      <c r="P148" s="34"/>
      <c r="Q148" s="34"/>
      <c r="R148" s="36">
        <v>500000</v>
      </c>
      <c r="S148" s="36">
        <v>650000</v>
      </c>
      <c r="T148" s="35">
        <f t="shared" si="6"/>
        <v>1150000</v>
      </c>
      <c r="U148" s="54" t="s">
        <v>306</v>
      </c>
      <c r="V148" s="43" t="str">
        <f t="shared" si="7"/>
        <v>Invalid</v>
      </c>
    </row>
    <row r="149" spans="1:22" s="28" customFormat="1" ht="34.5" thickBot="1" thickTop="1">
      <c r="A149" s="39" t="s">
        <v>524</v>
      </c>
      <c r="B149" s="40" t="s">
        <v>37</v>
      </c>
      <c r="C149" s="27" t="s">
        <v>538</v>
      </c>
      <c r="D149" s="30" t="s">
        <v>20</v>
      </c>
      <c r="E149" s="30"/>
      <c r="F149" s="52" t="s">
        <v>12</v>
      </c>
      <c r="G149" s="52" t="s">
        <v>308</v>
      </c>
      <c r="H149" s="52" t="s">
        <v>24</v>
      </c>
      <c r="I149" s="30"/>
      <c r="J149" s="30"/>
      <c r="K149" s="41"/>
      <c r="L149" s="36"/>
      <c r="M149" s="33"/>
      <c r="N149" s="33">
        <f t="shared" si="8"/>
        <v>0</v>
      </c>
      <c r="O149" s="34"/>
      <c r="P149" s="34"/>
      <c r="Q149" s="34"/>
      <c r="R149" s="36">
        <v>400000</v>
      </c>
      <c r="S149" s="36"/>
      <c r="T149" s="35">
        <f t="shared" si="6"/>
        <v>400000</v>
      </c>
      <c r="U149" s="54" t="s">
        <v>309</v>
      </c>
      <c r="V149" s="43" t="str">
        <f t="shared" si="7"/>
        <v>Invalid</v>
      </c>
    </row>
    <row r="150" spans="1:22" s="28" customFormat="1" ht="18" thickBot="1" thickTop="1">
      <c r="A150" s="39" t="s">
        <v>524</v>
      </c>
      <c r="B150" s="40" t="s">
        <v>37</v>
      </c>
      <c r="C150" s="27" t="s">
        <v>538</v>
      </c>
      <c r="D150" s="30" t="s">
        <v>20</v>
      </c>
      <c r="E150" s="30"/>
      <c r="F150" s="52" t="s">
        <v>310</v>
      </c>
      <c r="G150" s="52" t="s">
        <v>311</v>
      </c>
      <c r="H150" s="52" t="s">
        <v>24</v>
      </c>
      <c r="I150" s="30"/>
      <c r="J150" s="30"/>
      <c r="K150" s="41"/>
      <c r="L150" s="36"/>
      <c r="M150" s="33"/>
      <c r="N150" s="33">
        <f t="shared" si="8"/>
        <v>0</v>
      </c>
      <c r="O150" s="34"/>
      <c r="P150" s="34"/>
      <c r="Q150" s="34"/>
      <c r="R150" s="36">
        <v>605000</v>
      </c>
      <c r="S150" s="36"/>
      <c r="T150" s="35">
        <f t="shared" si="6"/>
        <v>605000</v>
      </c>
      <c r="U150" s="54" t="s">
        <v>312</v>
      </c>
      <c r="V150" s="43" t="str">
        <f t="shared" si="7"/>
        <v>Invalid</v>
      </c>
    </row>
    <row r="151" spans="1:22" s="28" customFormat="1" ht="34.5" thickBot="1" thickTop="1">
      <c r="A151" s="39" t="s">
        <v>524</v>
      </c>
      <c r="B151" s="40" t="s">
        <v>37</v>
      </c>
      <c r="C151" s="27" t="s">
        <v>538</v>
      </c>
      <c r="D151" s="30" t="s">
        <v>20</v>
      </c>
      <c r="E151" s="30"/>
      <c r="F151" s="52" t="s">
        <v>313</v>
      </c>
      <c r="G151" s="52" t="s">
        <v>314</v>
      </c>
      <c r="H151" s="52" t="s">
        <v>21</v>
      </c>
      <c r="I151" s="30"/>
      <c r="J151" s="30"/>
      <c r="K151" s="41"/>
      <c r="L151" s="36"/>
      <c r="M151" s="33"/>
      <c r="N151" s="33">
        <f t="shared" si="8"/>
        <v>0</v>
      </c>
      <c r="O151" s="34"/>
      <c r="P151" s="34"/>
      <c r="Q151" s="34"/>
      <c r="R151" s="36">
        <v>7700000</v>
      </c>
      <c r="S151" s="36"/>
      <c r="T151" s="35">
        <f t="shared" si="6"/>
        <v>7700000</v>
      </c>
      <c r="U151" s="54" t="s">
        <v>315</v>
      </c>
      <c r="V151" s="43" t="str">
        <f t="shared" si="7"/>
        <v>Invalid</v>
      </c>
    </row>
    <row r="152" spans="1:22" s="28" customFormat="1" ht="18" thickBot="1" thickTop="1">
      <c r="A152" s="39" t="s">
        <v>524</v>
      </c>
      <c r="B152" s="40" t="s">
        <v>37</v>
      </c>
      <c r="C152" s="27" t="s">
        <v>538</v>
      </c>
      <c r="D152" s="30" t="s">
        <v>20</v>
      </c>
      <c r="E152" s="30"/>
      <c r="F152" s="52" t="s">
        <v>316</v>
      </c>
      <c r="G152" s="52" t="s">
        <v>317</v>
      </c>
      <c r="H152" s="52" t="s">
        <v>28</v>
      </c>
      <c r="I152" s="30"/>
      <c r="J152" s="30"/>
      <c r="K152" s="41"/>
      <c r="L152" s="36"/>
      <c r="M152" s="33"/>
      <c r="N152" s="33">
        <f t="shared" si="8"/>
        <v>0</v>
      </c>
      <c r="O152" s="34"/>
      <c r="P152" s="34"/>
      <c r="Q152" s="34"/>
      <c r="R152" s="36">
        <v>100000</v>
      </c>
      <c r="S152" s="36"/>
      <c r="T152" s="35">
        <f t="shared" si="6"/>
        <v>100000</v>
      </c>
      <c r="U152" s="54" t="s">
        <v>318</v>
      </c>
      <c r="V152" s="43" t="str">
        <f t="shared" si="7"/>
        <v>Invalid</v>
      </c>
    </row>
    <row r="153" spans="1:22" s="28" customFormat="1" ht="51" thickBot="1" thickTop="1">
      <c r="A153" s="39" t="s">
        <v>524</v>
      </c>
      <c r="B153" s="40" t="s">
        <v>37</v>
      </c>
      <c r="C153" s="27" t="s">
        <v>538</v>
      </c>
      <c r="D153" s="30" t="s">
        <v>19</v>
      </c>
      <c r="E153" s="30"/>
      <c r="F153" s="52" t="s">
        <v>33</v>
      </c>
      <c r="G153" s="52" t="s">
        <v>319</v>
      </c>
      <c r="H153" s="52" t="s">
        <v>24</v>
      </c>
      <c r="I153" s="30"/>
      <c r="J153" s="30"/>
      <c r="K153" s="41"/>
      <c r="L153" s="36"/>
      <c r="M153" s="33"/>
      <c r="N153" s="33">
        <f t="shared" si="8"/>
        <v>0</v>
      </c>
      <c r="O153" s="34"/>
      <c r="P153" s="34"/>
      <c r="Q153" s="34"/>
      <c r="R153" s="36">
        <v>250000</v>
      </c>
      <c r="S153" s="36"/>
      <c r="T153" s="35">
        <f t="shared" si="6"/>
        <v>250000</v>
      </c>
      <c r="U153" s="54" t="s">
        <v>320</v>
      </c>
      <c r="V153" s="43" t="str">
        <f t="shared" si="7"/>
        <v>Invalid</v>
      </c>
    </row>
    <row r="154" spans="1:22" s="28" customFormat="1" ht="51" thickBot="1" thickTop="1">
      <c r="A154" s="39" t="s">
        <v>524</v>
      </c>
      <c r="B154" s="40" t="s">
        <v>37</v>
      </c>
      <c r="C154" s="27" t="s">
        <v>538</v>
      </c>
      <c r="D154" s="30" t="s">
        <v>20</v>
      </c>
      <c r="E154" s="30"/>
      <c r="F154" s="52" t="s">
        <v>12</v>
      </c>
      <c r="G154" s="52" t="s">
        <v>321</v>
      </c>
      <c r="H154" s="52" t="s">
        <v>24</v>
      </c>
      <c r="I154" s="30"/>
      <c r="J154" s="30"/>
      <c r="K154" s="41"/>
      <c r="L154" s="36"/>
      <c r="M154" s="33"/>
      <c r="N154" s="33">
        <f t="shared" si="8"/>
        <v>0</v>
      </c>
      <c r="O154" s="34"/>
      <c r="P154" s="34"/>
      <c r="Q154" s="34"/>
      <c r="R154" s="36">
        <v>1000000</v>
      </c>
      <c r="S154" s="36"/>
      <c r="T154" s="35">
        <f t="shared" si="6"/>
        <v>1000000</v>
      </c>
      <c r="U154" s="54" t="s">
        <v>320</v>
      </c>
      <c r="V154" s="43" t="str">
        <f t="shared" si="7"/>
        <v>Invalid</v>
      </c>
    </row>
    <row r="155" spans="1:22" s="28" customFormat="1" ht="18" thickBot="1" thickTop="1">
      <c r="A155" s="39" t="s">
        <v>524</v>
      </c>
      <c r="B155" s="40" t="s">
        <v>37</v>
      </c>
      <c r="C155" s="27" t="s">
        <v>538</v>
      </c>
      <c r="D155" s="30" t="s">
        <v>20</v>
      </c>
      <c r="E155" s="30"/>
      <c r="F155" s="52" t="s">
        <v>12</v>
      </c>
      <c r="G155" s="52" t="s">
        <v>322</v>
      </c>
      <c r="H155" s="52" t="s">
        <v>28</v>
      </c>
      <c r="I155" s="30"/>
      <c r="J155" s="30"/>
      <c r="K155" s="41"/>
      <c r="L155" s="36"/>
      <c r="M155" s="33"/>
      <c r="N155" s="33">
        <f t="shared" si="8"/>
        <v>0</v>
      </c>
      <c r="O155" s="34"/>
      <c r="P155" s="34"/>
      <c r="Q155" s="34"/>
      <c r="R155" s="36"/>
      <c r="S155" s="36">
        <v>1100000</v>
      </c>
      <c r="T155" s="35">
        <f t="shared" si="6"/>
        <v>1100000</v>
      </c>
      <c r="U155" s="54" t="s">
        <v>323</v>
      </c>
      <c r="V155" s="43" t="str">
        <f t="shared" si="7"/>
        <v>Invalid</v>
      </c>
    </row>
    <row r="156" spans="1:22" s="28" customFormat="1" ht="51" thickBot="1" thickTop="1">
      <c r="A156" s="39" t="s">
        <v>524</v>
      </c>
      <c r="B156" s="40" t="s">
        <v>37</v>
      </c>
      <c r="C156" s="27" t="s">
        <v>538</v>
      </c>
      <c r="D156" s="30" t="s">
        <v>20</v>
      </c>
      <c r="E156" s="30"/>
      <c r="F156" s="52" t="s">
        <v>11</v>
      </c>
      <c r="G156" s="52" t="s">
        <v>324</v>
      </c>
      <c r="H156" s="52" t="s">
        <v>24</v>
      </c>
      <c r="I156" s="30"/>
      <c r="J156" s="30"/>
      <c r="K156" s="41"/>
      <c r="L156" s="36"/>
      <c r="M156" s="33"/>
      <c r="N156" s="33">
        <f t="shared" si="8"/>
        <v>0</v>
      </c>
      <c r="O156" s="34"/>
      <c r="P156" s="34"/>
      <c r="Q156" s="34"/>
      <c r="R156" s="36"/>
      <c r="S156" s="36">
        <v>239930</v>
      </c>
      <c r="T156" s="35">
        <f t="shared" si="6"/>
        <v>239930</v>
      </c>
      <c r="U156" s="54" t="s">
        <v>325</v>
      </c>
      <c r="V156" s="43" t="str">
        <f t="shared" si="7"/>
        <v>Invalid</v>
      </c>
    </row>
    <row r="157" spans="1:22" s="28" customFormat="1" ht="18" thickBot="1" thickTop="1">
      <c r="A157" s="39" t="s">
        <v>524</v>
      </c>
      <c r="B157" s="40" t="s">
        <v>37</v>
      </c>
      <c r="C157" s="27" t="s">
        <v>538</v>
      </c>
      <c r="D157" s="30" t="s">
        <v>20</v>
      </c>
      <c r="E157" s="30"/>
      <c r="F157" s="52" t="s">
        <v>11</v>
      </c>
      <c r="G157" s="52" t="s">
        <v>326</v>
      </c>
      <c r="H157" s="30" t="s">
        <v>27</v>
      </c>
      <c r="I157" s="30"/>
      <c r="J157" s="30"/>
      <c r="K157" s="41"/>
      <c r="L157" s="36"/>
      <c r="M157" s="33"/>
      <c r="N157" s="33">
        <f t="shared" si="8"/>
        <v>0</v>
      </c>
      <c r="O157" s="34"/>
      <c r="P157" s="34"/>
      <c r="Q157" s="34"/>
      <c r="R157" s="36"/>
      <c r="S157" s="36">
        <v>6900000</v>
      </c>
      <c r="T157" s="35">
        <f t="shared" si="6"/>
        <v>6900000</v>
      </c>
      <c r="U157" s="54" t="s">
        <v>327</v>
      </c>
      <c r="V157" s="43" t="str">
        <f t="shared" si="7"/>
        <v>Invalid</v>
      </c>
    </row>
    <row r="158" spans="1:22" s="28" customFormat="1" ht="51" thickBot="1" thickTop="1">
      <c r="A158" s="39" t="s">
        <v>524</v>
      </c>
      <c r="B158" s="40" t="s">
        <v>37</v>
      </c>
      <c r="C158" s="27" t="s">
        <v>538</v>
      </c>
      <c r="D158" s="30" t="s">
        <v>20</v>
      </c>
      <c r="E158" s="30"/>
      <c r="F158" s="52" t="s">
        <v>12</v>
      </c>
      <c r="G158" s="52" t="s">
        <v>329</v>
      </c>
      <c r="H158" s="52"/>
      <c r="I158" s="30"/>
      <c r="J158" s="30"/>
      <c r="K158" s="41"/>
      <c r="L158" s="36"/>
      <c r="M158" s="33"/>
      <c r="N158" s="33">
        <f t="shared" si="8"/>
        <v>0</v>
      </c>
      <c r="O158" s="34"/>
      <c r="P158" s="34"/>
      <c r="Q158" s="34"/>
      <c r="R158" s="36"/>
      <c r="S158" s="36">
        <v>2700000</v>
      </c>
      <c r="T158" s="35">
        <f t="shared" si="6"/>
        <v>2700000</v>
      </c>
      <c r="U158" s="54" t="s">
        <v>528</v>
      </c>
      <c r="V158" s="43" t="str">
        <f t="shared" si="7"/>
        <v>Invalid</v>
      </c>
    </row>
    <row r="159" spans="1:22" s="28" customFormat="1" ht="51" thickBot="1" thickTop="1">
      <c r="A159" s="39" t="s">
        <v>524</v>
      </c>
      <c r="B159" s="40" t="s">
        <v>37</v>
      </c>
      <c r="C159" s="27" t="s">
        <v>538</v>
      </c>
      <c r="D159" s="30" t="s">
        <v>20</v>
      </c>
      <c r="E159" s="30"/>
      <c r="F159" s="52" t="s">
        <v>11</v>
      </c>
      <c r="G159" s="52" t="s">
        <v>330</v>
      </c>
      <c r="H159" s="52"/>
      <c r="I159" s="30"/>
      <c r="J159" s="30"/>
      <c r="K159" s="41"/>
      <c r="L159" s="36"/>
      <c r="M159" s="33"/>
      <c r="N159" s="33">
        <f t="shared" si="8"/>
        <v>0</v>
      </c>
      <c r="O159" s="34"/>
      <c r="P159" s="34"/>
      <c r="Q159" s="34"/>
      <c r="R159" s="36"/>
      <c r="S159" s="36">
        <f>1000000*6.6</f>
        <v>6600000</v>
      </c>
      <c r="T159" s="35">
        <f t="shared" si="6"/>
        <v>6600000</v>
      </c>
      <c r="U159" s="54" t="s">
        <v>331</v>
      </c>
      <c r="V159" s="43" t="str">
        <f t="shared" si="7"/>
        <v>Invalid</v>
      </c>
    </row>
    <row r="160" spans="1:22" s="28" customFormat="1" ht="84" thickBot="1" thickTop="1">
      <c r="A160" s="39" t="s">
        <v>524</v>
      </c>
      <c r="B160" s="40" t="s">
        <v>37</v>
      </c>
      <c r="C160" s="27" t="s">
        <v>538</v>
      </c>
      <c r="D160" s="30" t="s">
        <v>19</v>
      </c>
      <c r="E160" s="30"/>
      <c r="F160" s="52" t="s">
        <v>4</v>
      </c>
      <c r="G160" s="52" t="s">
        <v>332</v>
      </c>
      <c r="H160" s="52" t="s">
        <v>28</v>
      </c>
      <c r="I160" s="30"/>
      <c r="J160" s="30"/>
      <c r="K160" s="41"/>
      <c r="L160" s="36">
        <v>26500</v>
      </c>
      <c r="M160" s="33">
        <v>23500</v>
      </c>
      <c r="N160" s="33">
        <f t="shared" si="8"/>
        <v>50000</v>
      </c>
      <c r="O160" s="34"/>
      <c r="P160" s="34"/>
      <c r="Q160" s="34"/>
      <c r="R160" s="36">
        <v>20455</v>
      </c>
      <c r="S160" s="36">
        <v>25032</v>
      </c>
      <c r="T160" s="35">
        <f t="shared" si="6"/>
        <v>45487</v>
      </c>
      <c r="U160" s="52" t="s">
        <v>333</v>
      </c>
      <c r="V160" s="43" t="str">
        <f t="shared" si="7"/>
        <v>OK</v>
      </c>
    </row>
    <row r="161" spans="1:22" s="28" customFormat="1" ht="51" thickBot="1" thickTop="1">
      <c r="A161" s="39" t="s">
        <v>524</v>
      </c>
      <c r="B161" s="40" t="s">
        <v>37</v>
      </c>
      <c r="C161" s="27" t="s">
        <v>538</v>
      </c>
      <c r="D161" s="30" t="s">
        <v>19</v>
      </c>
      <c r="E161" s="30"/>
      <c r="F161" s="52" t="s">
        <v>4</v>
      </c>
      <c r="G161" s="52" t="s">
        <v>334</v>
      </c>
      <c r="H161" s="52" t="s">
        <v>24</v>
      </c>
      <c r="I161" s="30"/>
      <c r="J161" s="30"/>
      <c r="K161" s="41"/>
      <c r="L161" s="36">
        <v>76500</v>
      </c>
      <c r="M161" s="33"/>
      <c r="N161" s="33">
        <f t="shared" si="8"/>
        <v>76500</v>
      </c>
      <c r="O161" s="34"/>
      <c r="P161" s="34"/>
      <c r="Q161" s="34"/>
      <c r="R161" s="36">
        <v>19340</v>
      </c>
      <c r="S161" s="36"/>
      <c r="T161" s="35">
        <f t="shared" si="6"/>
        <v>19340</v>
      </c>
      <c r="U161" s="52" t="s">
        <v>335</v>
      </c>
      <c r="V161" s="43" t="str">
        <f t="shared" si="7"/>
        <v>OK</v>
      </c>
    </row>
    <row r="162" spans="1:22" s="28" customFormat="1" ht="51" thickBot="1" thickTop="1">
      <c r="A162" s="39" t="s">
        <v>524</v>
      </c>
      <c r="B162" s="40" t="s">
        <v>37</v>
      </c>
      <c r="C162" s="27" t="s">
        <v>538</v>
      </c>
      <c r="D162" s="30" t="s">
        <v>19</v>
      </c>
      <c r="E162" s="30"/>
      <c r="F162" s="52" t="s">
        <v>336</v>
      </c>
      <c r="G162" s="52" t="s">
        <v>337</v>
      </c>
      <c r="H162" s="52" t="s">
        <v>24</v>
      </c>
      <c r="I162" s="30"/>
      <c r="J162" s="30"/>
      <c r="K162" s="41"/>
      <c r="L162" s="36">
        <v>81000</v>
      </c>
      <c r="M162" s="33"/>
      <c r="N162" s="33">
        <f t="shared" si="8"/>
        <v>81000</v>
      </c>
      <c r="O162" s="34"/>
      <c r="P162" s="34"/>
      <c r="Q162" s="34"/>
      <c r="R162" s="36">
        <v>50000</v>
      </c>
      <c r="S162" s="36"/>
      <c r="T162" s="35">
        <f t="shared" si="6"/>
        <v>50000</v>
      </c>
      <c r="U162" s="52" t="s">
        <v>338</v>
      </c>
      <c r="V162" s="43" t="str">
        <f t="shared" si="7"/>
        <v>OK</v>
      </c>
    </row>
    <row r="163" spans="1:22" s="28" customFormat="1" ht="18" thickBot="1" thickTop="1">
      <c r="A163" s="39" t="s">
        <v>524</v>
      </c>
      <c r="B163" s="40" t="s">
        <v>37</v>
      </c>
      <c r="C163" s="27" t="s">
        <v>538</v>
      </c>
      <c r="D163" s="30" t="s">
        <v>20</v>
      </c>
      <c r="E163" s="30"/>
      <c r="F163" s="52"/>
      <c r="G163" s="52" t="s">
        <v>339</v>
      </c>
      <c r="H163" s="52"/>
      <c r="I163" s="30"/>
      <c r="J163" s="30"/>
      <c r="K163" s="41"/>
      <c r="L163" s="36"/>
      <c r="M163" s="33"/>
      <c r="N163" s="33">
        <f t="shared" si="8"/>
        <v>0</v>
      </c>
      <c r="O163" s="34"/>
      <c r="P163" s="34"/>
      <c r="Q163" s="34"/>
      <c r="R163" s="36">
        <f>163*1800*6</f>
        <v>1760400</v>
      </c>
      <c r="S163" s="36"/>
      <c r="T163" s="35">
        <f t="shared" si="6"/>
        <v>1760400</v>
      </c>
      <c r="U163" s="52" t="s">
        <v>340</v>
      </c>
      <c r="V163" s="43" t="str">
        <f t="shared" si="7"/>
        <v>Invalid</v>
      </c>
    </row>
    <row r="164" spans="1:22" s="28" customFormat="1" ht="18" thickBot="1" thickTop="1">
      <c r="A164" s="39" t="s">
        <v>524</v>
      </c>
      <c r="B164" s="40" t="s">
        <v>37</v>
      </c>
      <c r="C164" s="27" t="s">
        <v>538</v>
      </c>
      <c r="D164" s="30" t="s">
        <v>20</v>
      </c>
      <c r="E164" s="30"/>
      <c r="F164" s="30" t="s">
        <v>12</v>
      </c>
      <c r="G164" s="30" t="s">
        <v>341</v>
      </c>
      <c r="H164" s="30" t="s">
        <v>35</v>
      </c>
      <c r="I164" s="30"/>
      <c r="J164" s="30"/>
      <c r="K164" s="41"/>
      <c r="L164" s="36"/>
      <c r="M164" s="33"/>
      <c r="N164" s="33">
        <f t="shared" si="8"/>
        <v>0</v>
      </c>
      <c r="O164" s="34"/>
      <c r="P164" s="34"/>
      <c r="Q164" s="34"/>
      <c r="R164" s="36">
        <f>4.5*1000000</f>
        <v>4500000</v>
      </c>
      <c r="S164" s="36"/>
      <c r="T164" s="35">
        <f t="shared" si="6"/>
        <v>4500000</v>
      </c>
      <c r="U164" s="29" t="s">
        <v>342</v>
      </c>
      <c r="V164" s="43" t="str">
        <f t="shared" si="7"/>
        <v>Invalid</v>
      </c>
    </row>
    <row r="165" spans="1:22" s="28" customFormat="1" ht="18" thickBot="1" thickTop="1">
      <c r="A165" s="39" t="s">
        <v>524</v>
      </c>
      <c r="B165" s="40" t="s">
        <v>37</v>
      </c>
      <c r="C165" s="27" t="s">
        <v>538</v>
      </c>
      <c r="D165" s="30" t="s">
        <v>20</v>
      </c>
      <c r="E165" s="30"/>
      <c r="F165" s="30" t="s">
        <v>36</v>
      </c>
      <c r="G165" s="30"/>
      <c r="H165" s="30" t="s">
        <v>24</v>
      </c>
      <c r="I165" s="30"/>
      <c r="J165" s="30"/>
      <c r="K165" s="41"/>
      <c r="L165" s="36"/>
      <c r="M165" s="33"/>
      <c r="N165" s="33">
        <f t="shared" si="8"/>
        <v>0</v>
      </c>
      <c r="O165" s="34"/>
      <c r="P165" s="34"/>
      <c r="Q165" s="34"/>
      <c r="R165" s="36">
        <f>1.6*1000000</f>
        <v>1600000</v>
      </c>
      <c r="S165" s="36"/>
      <c r="T165" s="35">
        <f t="shared" si="6"/>
        <v>1600000</v>
      </c>
      <c r="U165" s="29" t="s">
        <v>342</v>
      </c>
      <c r="V165" s="43" t="str">
        <f t="shared" si="7"/>
        <v>Invalid</v>
      </c>
    </row>
    <row r="166" spans="1:22" s="28" customFormat="1" ht="18" thickBot="1" thickTop="1">
      <c r="A166" s="39" t="s">
        <v>524</v>
      </c>
      <c r="B166" s="40" t="s">
        <v>37</v>
      </c>
      <c r="C166" s="27" t="s">
        <v>538</v>
      </c>
      <c r="D166" s="30" t="s">
        <v>19</v>
      </c>
      <c r="E166" s="30"/>
      <c r="F166" s="30" t="s">
        <v>9</v>
      </c>
      <c r="G166" s="29" t="s">
        <v>343</v>
      </c>
      <c r="H166" s="29" t="s">
        <v>24</v>
      </c>
      <c r="I166" s="30"/>
      <c r="J166" s="30"/>
      <c r="K166" s="41"/>
      <c r="L166" s="36"/>
      <c r="M166" s="33"/>
      <c r="N166" s="33">
        <f t="shared" si="8"/>
        <v>0</v>
      </c>
      <c r="O166" s="34"/>
      <c r="P166" s="34"/>
      <c r="Q166" s="34"/>
      <c r="R166" s="36">
        <v>600000</v>
      </c>
      <c r="S166" s="36"/>
      <c r="T166" s="35">
        <f t="shared" si="6"/>
        <v>600000</v>
      </c>
      <c r="U166" s="29" t="s">
        <v>344</v>
      </c>
      <c r="V166" s="43" t="str">
        <f t="shared" si="7"/>
        <v>Invalid</v>
      </c>
    </row>
    <row r="167" spans="1:22" s="28" customFormat="1" ht="34.5" thickBot="1" thickTop="1">
      <c r="A167" s="39" t="s">
        <v>524</v>
      </c>
      <c r="B167" s="40" t="s">
        <v>72</v>
      </c>
      <c r="C167" s="27" t="s">
        <v>538</v>
      </c>
      <c r="D167" s="30" t="s">
        <v>19</v>
      </c>
      <c r="E167" s="30"/>
      <c r="F167" s="30" t="s">
        <v>13</v>
      </c>
      <c r="G167" s="30" t="s">
        <v>29</v>
      </c>
      <c r="H167" s="30" t="s">
        <v>24</v>
      </c>
      <c r="I167" s="30"/>
      <c r="J167" s="30"/>
      <c r="K167" s="41"/>
      <c r="L167" s="32"/>
      <c r="M167" s="42">
        <v>38600</v>
      </c>
      <c r="N167" s="33">
        <f t="shared" si="8"/>
        <v>38600</v>
      </c>
      <c r="O167" s="34"/>
      <c r="P167" s="34"/>
      <c r="Q167" s="34"/>
      <c r="R167" s="32"/>
      <c r="S167" s="32"/>
      <c r="T167" s="35">
        <f t="shared" si="6"/>
        <v>0</v>
      </c>
      <c r="U167" s="30"/>
      <c r="V167" s="43" t="str">
        <f t="shared" si="7"/>
        <v>OK</v>
      </c>
    </row>
    <row r="168" spans="1:22" s="28" customFormat="1" ht="34.5" thickBot="1" thickTop="1">
      <c r="A168" s="39" t="s">
        <v>524</v>
      </c>
      <c r="B168" s="40" t="s">
        <v>129</v>
      </c>
      <c r="C168" s="27" t="s">
        <v>538</v>
      </c>
      <c r="D168" s="30" t="s">
        <v>19</v>
      </c>
      <c r="E168" s="30"/>
      <c r="F168" s="52" t="s">
        <v>13</v>
      </c>
      <c r="G168" s="52" t="s">
        <v>345</v>
      </c>
      <c r="H168" s="52"/>
      <c r="I168" s="30"/>
      <c r="J168" s="30"/>
      <c r="K168" s="41"/>
      <c r="L168" s="32"/>
      <c r="M168" s="42"/>
      <c r="N168" s="33">
        <f t="shared" si="8"/>
        <v>0</v>
      </c>
      <c r="O168" s="34"/>
      <c r="P168" s="34"/>
      <c r="Q168" s="34"/>
      <c r="R168" s="32">
        <v>1725000</v>
      </c>
      <c r="S168" s="32"/>
      <c r="T168" s="35">
        <f t="shared" si="6"/>
        <v>1725000</v>
      </c>
      <c r="U168" s="52" t="s">
        <v>346</v>
      </c>
      <c r="V168" s="43" t="str">
        <f t="shared" si="7"/>
        <v>Invalid</v>
      </c>
    </row>
    <row r="169" spans="1:22" s="28" customFormat="1" ht="34.5" thickBot="1" thickTop="1">
      <c r="A169" s="39" t="s">
        <v>524</v>
      </c>
      <c r="B169" s="40" t="s">
        <v>129</v>
      </c>
      <c r="C169" s="27" t="s">
        <v>538</v>
      </c>
      <c r="D169" s="30" t="s">
        <v>19</v>
      </c>
      <c r="E169" s="30"/>
      <c r="F169" s="52" t="s">
        <v>14</v>
      </c>
      <c r="G169" s="52" t="s">
        <v>347</v>
      </c>
      <c r="H169" s="52"/>
      <c r="I169" s="30"/>
      <c r="J169" s="30"/>
      <c r="K169" s="41"/>
      <c r="L169" s="32"/>
      <c r="M169" s="42"/>
      <c r="N169" s="33">
        <f t="shared" si="8"/>
        <v>0</v>
      </c>
      <c r="O169" s="34"/>
      <c r="P169" s="34"/>
      <c r="Q169" s="34"/>
      <c r="R169" s="32">
        <v>250000</v>
      </c>
      <c r="S169" s="32"/>
      <c r="T169" s="35">
        <f aca="true" t="shared" si="9" ref="T169:T232">SUM(R169:S169)</f>
        <v>250000</v>
      </c>
      <c r="U169" s="52" t="s">
        <v>346</v>
      </c>
      <c r="V169" s="43" t="str">
        <f t="shared" si="7"/>
        <v>Invalid</v>
      </c>
    </row>
    <row r="170" spans="1:22" s="28" customFormat="1" ht="34.5" thickBot="1" thickTop="1">
      <c r="A170" s="39" t="s">
        <v>524</v>
      </c>
      <c r="B170" s="40" t="s">
        <v>129</v>
      </c>
      <c r="C170" s="27" t="s">
        <v>538</v>
      </c>
      <c r="D170" s="30" t="s">
        <v>20</v>
      </c>
      <c r="E170" s="30"/>
      <c r="F170" s="52" t="s">
        <v>348</v>
      </c>
      <c r="G170" s="52" t="s">
        <v>349</v>
      </c>
      <c r="H170" s="52"/>
      <c r="I170" s="30"/>
      <c r="J170" s="30"/>
      <c r="K170" s="41"/>
      <c r="L170" s="32"/>
      <c r="M170" s="42"/>
      <c r="N170" s="33">
        <f t="shared" si="8"/>
        <v>0</v>
      </c>
      <c r="O170" s="34"/>
      <c r="P170" s="34"/>
      <c r="Q170" s="34"/>
      <c r="R170" s="32"/>
      <c r="S170" s="32">
        <f>6.8*1000000</f>
        <v>6800000</v>
      </c>
      <c r="T170" s="35">
        <f t="shared" si="9"/>
        <v>6800000</v>
      </c>
      <c r="U170" s="52" t="s">
        <v>350</v>
      </c>
      <c r="V170" s="43" t="str">
        <f t="shared" si="7"/>
        <v>Invalid</v>
      </c>
    </row>
    <row r="171" spans="1:22" s="28" customFormat="1" ht="34.5" thickBot="1" thickTop="1">
      <c r="A171" s="39" t="s">
        <v>524</v>
      </c>
      <c r="B171" s="40" t="s">
        <v>129</v>
      </c>
      <c r="C171" s="27" t="s">
        <v>538</v>
      </c>
      <c r="D171" s="30" t="s">
        <v>20</v>
      </c>
      <c r="E171" s="30"/>
      <c r="F171" s="52" t="s">
        <v>348</v>
      </c>
      <c r="G171" s="52" t="s">
        <v>351</v>
      </c>
      <c r="H171" s="52" t="s">
        <v>28</v>
      </c>
      <c r="I171" s="30"/>
      <c r="J171" s="30"/>
      <c r="K171" s="41"/>
      <c r="L171" s="32"/>
      <c r="M171" s="42">
        <f>6.8*1000000</f>
        <v>6800000</v>
      </c>
      <c r="N171" s="33">
        <f t="shared" si="8"/>
        <v>6800000</v>
      </c>
      <c r="O171" s="34"/>
      <c r="P171" s="34"/>
      <c r="Q171" s="34"/>
      <c r="R171" s="32"/>
      <c r="S171" s="32"/>
      <c r="T171" s="35">
        <f t="shared" si="9"/>
        <v>0</v>
      </c>
      <c r="U171" s="52" t="s">
        <v>352</v>
      </c>
      <c r="V171" s="43" t="str">
        <f t="shared" si="7"/>
        <v>OK</v>
      </c>
    </row>
    <row r="172" spans="1:22" s="28" customFormat="1" ht="18" thickBot="1" thickTop="1">
      <c r="A172" s="39" t="s">
        <v>524</v>
      </c>
      <c r="B172" s="26" t="s">
        <v>129</v>
      </c>
      <c r="C172" s="27" t="s">
        <v>538</v>
      </c>
      <c r="D172" s="30" t="s">
        <v>20</v>
      </c>
      <c r="E172" s="30"/>
      <c r="F172" s="52" t="s">
        <v>353</v>
      </c>
      <c r="G172" s="52" t="s">
        <v>354</v>
      </c>
      <c r="H172" s="52" t="s">
        <v>24</v>
      </c>
      <c r="I172" s="30"/>
      <c r="J172" s="30"/>
      <c r="K172" s="41"/>
      <c r="L172" s="32"/>
      <c r="M172" s="42">
        <v>43000</v>
      </c>
      <c r="N172" s="33">
        <f t="shared" si="8"/>
        <v>43000</v>
      </c>
      <c r="O172" s="34"/>
      <c r="P172" s="34"/>
      <c r="Q172" s="34"/>
      <c r="R172" s="32"/>
      <c r="S172" s="32"/>
      <c r="T172" s="35">
        <f t="shared" si="9"/>
        <v>0</v>
      </c>
      <c r="U172" s="30"/>
      <c r="V172" s="43" t="str">
        <f t="shared" si="7"/>
        <v>OK</v>
      </c>
    </row>
    <row r="173" spans="1:22" s="28" customFormat="1" ht="18" thickBot="1" thickTop="1">
      <c r="A173" s="39" t="s">
        <v>524</v>
      </c>
      <c r="B173" s="56" t="s">
        <v>17</v>
      </c>
      <c r="C173" s="27" t="s">
        <v>538</v>
      </c>
      <c r="D173" s="30" t="s">
        <v>20</v>
      </c>
      <c r="E173" s="30"/>
      <c r="F173" s="57" t="s">
        <v>11</v>
      </c>
      <c r="G173" s="57" t="s">
        <v>355</v>
      </c>
      <c r="H173" s="30" t="s">
        <v>35</v>
      </c>
      <c r="I173" s="52"/>
      <c r="J173" s="52"/>
      <c r="K173" s="58"/>
      <c r="L173" s="63"/>
      <c r="M173" s="64"/>
      <c r="N173" s="65"/>
      <c r="O173" s="63"/>
      <c r="P173" s="63"/>
      <c r="Q173" s="63"/>
      <c r="R173" s="32">
        <v>132000</v>
      </c>
      <c r="S173" s="32">
        <v>335000</v>
      </c>
      <c r="T173" s="34">
        <f aca="true" t="shared" si="10" ref="T173:T179">SUM(R173:S173)</f>
        <v>467000</v>
      </c>
      <c r="U173" s="52" t="s">
        <v>356</v>
      </c>
      <c r="V173" s="43" t="e">
        <f>IF(#REF!&gt;T173,"Invalid","OK")</f>
        <v>#REF!</v>
      </c>
    </row>
    <row r="174" spans="1:22" s="28" customFormat="1" ht="18" thickBot="1" thickTop="1">
      <c r="A174" s="39" t="s">
        <v>524</v>
      </c>
      <c r="B174" s="56" t="s">
        <v>17</v>
      </c>
      <c r="C174" s="27" t="s">
        <v>538</v>
      </c>
      <c r="D174" s="30" t="s">
        <v>19</v>
      </c>
      <c r="E174" s="30"/>
      <c r="F174" s="57" t="s">
        <v>13</v>
      </c>
      <c r="G174" s="57" t="s">
        <v>357</v>
      </c>
      <c r="H174" s="52" t="s">
        <v>24</v>
      </c>
      <c r="I174" s="52"/>
      <c r="J174" s="52"/>
      <c r="K174" s="58"/>
      <c r="L174" s="63"/>
      <c r="M174" s="64"/>
      <c r="N174" s="65"/>
      <c r="O174" s="63"/>
      <c r="P174" s="63"/>
      <c r="Q174" s="63"/>
      <c r="R174" s="32"/>
      <c r="S174" s="32">
        <v>180000</v>
      </c>
      <c r="T174" s="34">
        <f t="shared" si="10"/>
        <v>180000</v>
      </c>
      <c r="U174" s="52" t="s">
        <v>358</v>
      </c>
      <c r="V174" s="43" t="e">
        <f>IF(#REF!&gt;T174,"Invalid","OK")</f>
        <v>#REF!</v>
      </c>
    </row>
    <row r="175" spans="1:22" s="28" customFormat="1" ht="18" thickBot="1" thickTop="1">
      <c r="A175" s="39" t="s">
        <v>524</v>
      </c>
      <c r="B175" s="56" t="s">
        <v>17</v>
      </c>
      <c r="C175" s="27" t="s">
        <v>538</v>
      </c>
      <c r="D175" s="30" t="s">
        <v>20</v>
      </c>
      <c r="E175" s="30"/>
      <c r="F175" s="57" t="s">
        <v>359</v>
      </c>
      <c r="G175" s="57" t="s">
        <v>360</v>
      </c>
      <c r="H175" s="52" t="s">
        <v>28</v>
      </c>
      <c r="I175" s="52"/>
      <c r="J175" s="52"/>
      <c r="K175" s="58"/>
      <c r="L175" s="63"/>
      <c r="M175" s="64"/>
      <c r="N175" s="65"/>
      <c r="O175" s="63"/>
      <c r="P175" s="63"/>
      <c r="Q175" s="63"/>
      <c r="R175" s="32"/>
      <c r="S175" s="36">
        <v>250000</v>
      </c>
      <c r="T175" s="34">
        <f t="shared" si="10"/>
        <v>250000</v>
      </c>
      <c r="U175" s="52" t="s">
        <v>361</v>
      </c>
      <c r="V175" s="43" t="e">
        <f>IF(#REF!&gt;T175,"Invalid","OK")</f>
        <v>#REF!</v>
      </c>
    </row>
    <row r="176" spans="1:22" s="28" customFormat="1" ht="18" thickBot="1" thickTop="1">
      <c r="A176" s="39" t="s">
        <v>524</v>
      </c>
      <c r="B176" s="56" t="s">
        <v>17</v>
      </c>
      <c r="C176" s="27" t="s">
        <v>538</v>
      </c>
      <c r="D176" s="30" t="s">
        <v>20</v>
      </c>
      <c r="E176" s="30"/>
      <c r="F176" s="57" t="s">
        <v>362</v>
      </c>
      <c r="G176" s="57" t="s">
        <v>29</v>
      </c>
      <c r="H176" s="66"/>
      <c r="I176" s="52"/>
      <c r="J176" s="52"/>
      <c r="K176" s="58"/>
      <c r="L176" s="63"/>
      <c r="M176" s="64"/>
      <c r="N176" s="65"/>
      <c r="O176" s="63"/>
      <c r="P176" s="63"/>
      <c r="Q176" s="63"/>
      <c r="R176" s="32"/>
      <c r="S176" s="32">
        <v>775000</v>
      </c>
      <c r="T176" s="34">
        <f t="shared" si="10"/>
        <v>775000</v>
      </c>
      <c r="U176" s="52" t="s">
        <v>363</v>
      </c>
      <c r="V176" s="43" t="e">
        <f>IF(#REF!&gt;T176,"Invalid","OK")</f>
        <v>#REF!</v>
      </c>
    </row>
    <row r="177" spans="1:22" s="28" customFormat="1" ht="18" thickBot="1" thickTop="1">
      <c r="A177" s="39" t="s">
        <v>524</v>
      </c>
      <c r="B177" s="56" t="s">
        <v>17</v>
      </c>
      <c r="C177" s="27" t="s">
        <v>538</v>
      </c>
      <c r="D177" s="30" t="s">
        <v>20</v>
      </c>
      <c r="E177" s="30"/>
      <c r="F177" s="57" t="s">
        <v>364</v>
      </c>
      <c r="G177" s="57" t="s">
        <v>365</v>
      </c>
      <c r="H177" s="52"/>
      <c r="I177" s="52"/>
      <c r="J177" s="52"/>
      <c r="K177" s="58"/>
      <c r="L177" s="63"/>
      <c r="M177" s="64"/>
      <c r="N177" s="65"/>
      <c r="O177" s="63"/>
      <c r="P177" s="63"/>
      <c r="Q177" s="63"/>
      <c r="R177" s="32"/>
      <c r="S177" s="32">
        <v>30000</v>
      </c>
      <c r="T177" s="34">
        <f t="shared" si="10"/>
        <v>30000</v>
      </c>
      <c r="U177" s="52" t="s">
        <v>366</v>
      </c>
      <c r="V177" s="43" t="e">
        <f>IF(#REF!&gt;T177,"Invalid","OK")</f>
        <v>#REF!</v>
      </c>
    </row>
    <row r="178" spans="1:22" s="28" customFormat="1" ht="18" thickBot="1" thickTop="1">
      <c r="A178" s="39" t="s">
        <v>524</v>
      </c>
      <c r="B178" s="56" t="s">
        <v>17</v>
      </c>
      <c r="C178" s="27" t="s">
        <v>538</v>
      </c>
      <c r="D178" s="30" t="s">
        <v>20</v>
      </c>
      <c r="E178" s="30"/>
      <c r="F178" s="57" t="s">
        <v>367</v>
      </c>
      <c r="G178" s="57" t="s">
        <v>368</v>
      </c>
      <c r="H178" s="52" t="s">
        <v>24</v>
      </c>
      <c r="I178" s="52"/>
      <c r="J178" s="52"/>
      <c r="K178" s="58"/>
      <c r="L178" s="63"/>
      <c r="M178" s="64"/>
      <c r="N178" s="65"/>
      <c r="O178" s="63"/>
      <c r="P178" s="63"/>
      <c r="Q178" s="63"/>
      <c r="R178" s="32"/>
      <c r="S178" s="32">
        <v>3000000</v>
      </c>
      <c r="T178" s="34">
        <f t="shared" si="10"/>
        <v>3000000</v>
      </c>
      <c r="U178" s="52" t="s">
        <v>369</v>
      </c>
      <c r="V178" s="43" t="e">
        <f>IF(#REF!&gt;T178,"Invalid","OK")</f>
        <v>#REF!</v>
      </c>
    </row>
    <row r="179" spans="1:22" s="28" customFormat="1" ht="18" thickBot="1" thickTop="1">
      <c r="A179" s="39" t="s">
        <v>524</v>
      </c>
      <c r="B179" s="56" t="s">
        <v>17</v>
      </c>
      <c r="C179" s="27" t="s">
        <v>538</v>
      </c>
      <c r="D179" s="30" t="s">
        <v>20</v>
      </c>
      <c r="E179" s="30"/>
      <c r="F179" s="57" t="s">
        <v>11</v>
      </c>
      <c r="G179" s="57" t="s">
        <v>370</v>
      </c>
      <c r="H179" s="52" t="s">
        <v>24</v>
      </c>
      <c r="I179" s="52"/>
      <c r="J179" s="52"/>
      <c r="K179" s="58"/>
      <c r="L179" s="63"/>
      <c r="M179" s="64"/>
      <c r="N179" s="65"/>
      <c r="O179" s="63"/>
      <c r="P179" s="63"/>
      <c r="Q179" s="63"/>
      <c r="R179" s="32"/>
      <c r="S179" s="32">
        <v>10000000</v>
      </c>
      <c r="T179" s="34">
        <f t="shared" si="10"/>
        <v>10000000</v>
      </c>
      <c r="U179" s="52" t="s">
        <v>369</v>
      </c>
      <c r="V179" s="43" t="e">
        <f>IF(#REF!&gt;T179,"Invalid","OK")</f>
        <v>#REF!</v>
      </c>
    </row>
    <row r="180" spans="1:22" s="28" customFormat="1" ht="34.5" thickBot="1" thickTop="1">
      <c r="A180" s="39" t="s">
        <v>524</v>
      </c>
      <c r="B180" s="56" t="s">
        <v>17</v>
      </c>
      <c r="C180" s="27" t="s">
        <v>538</v>
      </c>
      <c r="D180" s="30" t="s">
        <v>19</v>
      </c>
      <c r="E180" s="30"/>
      <c r="F180" s="57" t="s">
        <v>14</v>
      </c>
      <c r="G180" s="57" t="s">
        <v>371</v>
      </c>
      <c r="H180" s="52" t="s">
        <v>24</v>
      </c>
      <c r="I180" s="52"/>
      <c r="J180" s="52"/>
      <c r="K180" s="58"/>
      <c r="L180" s="32"/>
      <c r="M180" s="42"/>
      <c r="N180" s="33">
        <f t="shared" si="8"/>
        <v>0</v>
      </c>
      <c r="O180" s="34"/>
      <c r="P180" s="34"/>
      <c r="Q180" s="34"/>
      <c r="R180" s="32">
        <f>1000000*0.1</f>
        <v>100000</v>
      </c>
      <c r="S180" s="32"/>
      <c r="T180" s="35">
        <f t="shared" si="9"/>
        <v>100000</v>
      </c>
      <c r="U180" s="52" t="s">
        <v>372</v>
      </c>
      <c r="V180" s="43" t="str">
        <f aca="true" t="shared" si="11" ref="V180:V195">IF(T180&gt;N180,"Invalid","OK")</f>
        <v>Invalid</v>
      </c>
    </row>
    <row r="181" spans="1:22" s="28" customFormat="1" ht="34.5" thickBot="1" thickTop="1">
      <c r="A181" s="39" t="s">
        <v>524</v>
      </c>
      <c r="B181" s="56" t="s">
        <v>17</v>
      </c>
      <c r="C181" s="27" t="s">
        <v>538</v>
      </c>
      <c r="D181" s="30" t="s">
        <v>20</v>
      </c>
      <c r="E181" s="30"/>
      <c r="F181" s="57"/>
      <c r="G181" s="57" t="s">
        <v>373</v>
      </c>
      <c r="H181" s="52"/>
      <c r="I181" s="52"/>
      <c r="J181" s="52"/>
      <c r="K181" s="58"/>
      <c r="L181" s="32">
        <v>542200</v>
      </c>
      <c r="M181" s="42">
        <v>1457800</v>
      </c>
      <c r="N181" s="33">
        <f t="shared" si="8"/>
        <v>2000000</v>
      </c>
      <c r="O181" s="34"/>
      <c r="P181" s="34"/>
      <c r="Q181" s="34"/>
      <c r="R181" s="32"/>
      <c r="S181" s="32">
        <v>1256747</v>
      </c>
      <c r="T181" s="35">
        <f t="shared" si="9"/>
        <v>1256747</v>
      </c>
      <c r="U181" s="52" t="s">
        <v>374</v>
      </c>
      <c r="V181" s="43" t="str">
        <f t="shared" si="11"/>
        <v>OK</v>
      </c>
    </row>
    <row r="182" spans="1:22" s="28" customFormat="1" ht="18" thickBot="1" thickTop="1">
      <c r="A182" s="39" t="s">
        <v>524</v>
      </c>
      <c r="B182" s="56" t="s">
        <v>17</v>
      </c>
      <c r="C182" s="27" t="s">
        <v>538</v>
      </c>
      <c r="D182" s="30" t="s">
        <v>20</v>
      </c>
      <c r="E182" s="30"/>
      <c r="F182" s="57"/>
      <c r="G182" s="57" t="s">
        <v>375</v>
      </c>
      <c r="H182" s="52"/>
      <c r="I182" s="52"/>
      <c r="J182" s="52"/>
      <c r="K182" s="58"/>
      <c r="L182" s="32"/>
      <c r="M182" s="42">
        <v>1500000</v>
      </c>
      <c r="N182" s="33">
        <f t="shared" si="8"/>
        <v>1500000</v>
      </c>
      <c r="O182" s="34"/>
      <c r="P182" s="34"/>
      <c r="Q182" s="34"/>
      <c r="R182" s="32"/>
      <c r="S182" s="32">
        <v>1812892</v>
      </c>
      <c r="T182" s="35">
        <f t="shared" si="9"/>
        <v>1812892</v>
      </c>
      <c r="U182" s="52" t="s">
        <v>376</v>
      </c>
      <c r="V182" s="43" t="str">
        <f t="shared" si="11"/>
        <v>Invalid</v>
      </c>
    </row>
    <row r="183" spans="1:22" s="28" customFormat="1" ht="18" thickBot="1" thickTop="1">
      <c r="A183" s="39" t="s">
        <v>524</v>
      </c>
      <c r="B183" s="56" t="s">
        <v>17</v>
      </c>
      <c r="C183" s="27" t="s">
        <v>538</v>
      </c>
      <c r="D183" s="30" t="s">
        <v>20</v>
      </c>
      <c r="E183" s="30"/>
      <c r="F183" s="57"/>
      <c r="G183" s="57" t="s">
        <v>377</v>
      </c>
      <c r="H183" s="52"/>
      <c r="I183" s="52"/>
      <c r="J183" s="52"/>
      <c r="K183" s="58"/>
      <c r="L183" s="32">
        <v>270000</v>
      </c>
      <c r="M183" s="42">
        <v>505000</v>
      </c>
      <c r="N183" s="33">
        <f t="shared" si="8"/>
        <v>775000</v>
      </c>
      <c r="O183" s="34"/>
      <c r="P183" s="34"/>
      <c r="Q183" s="34"/>
      <c r="R183" s="32"/>
      <c r="S183" s="32">
        <v>174939.76</v>
      </c>
      <c r="T183" s="35">
        <f t="shared" si="9"/>
        <v>174939.76</v>
      </c>
      <c r="U183" s="52" t="s">
        <v>378</v>
      </c>
      <c r="V183" s="43" t="str">
        <f t="shared" si="11"/>
        <v>OK</v>
      </c>
    </row>
    <row r="184" spans="1:22" s="28" customFormat="1" ht="34.5" thickBot="1" thickTop="1">
      <c r="A184" s="39" t="s">
        <v>524</v>
      </c>
      <c r="B184" s="56" t="s">
        <v>17</v>
      </c>
      <c r="C184" s="27" t="s">
        <v>538</v>
      </c>
      <c r="D184" s="30" t="s">
        <v>20</v>
      </c>
      <c r="E184" s="30"/>
      <c r="F184" s="57"/>
      <c r="G184" s="57" t="s">
        <v>379</v>
      </c>
      <c r="H184" s="52"/>
      <c r="I184" s="52"/>
      <c r="J184" s="52"/>
      <c r="K184" s="58"/>
      <c r="L184" s="32">
        <v>410000</v>
      </c>
      <c r="M184" s="42">
        <v>200000</v>
      </c>
      <c r="N184" s="33">
        <f t="shared" si="8"/>
        <v>610000</v>
      </c>
      <c r="O184" s="34"/>
      <c r="P184" s="34"/>
      <c r="Q184" s="34"/>
      <c r="R184" s="32"/>
      <c r="S184" s="32">
        <v>401071.5</v>
      </c>
      <c r="T184" s="35">
        <f t="shared" si="9"/>
        <v>401071.5</v>
      </c>
      <c r="U184" s="52" t="s">
        <v>380</v>
      </c>
      <c r="V184" s="43" t="str">
        <f t="shared" si="11"/>
        <v>OK</v>
      </c>
    </row>
    <row r="185" spans="1:22" s="28" customFormat="1" ht="34.5" thickBot="1" thickTop="1">
      <c r="A185" s="39" t="s">
        <v>524</v>
      </c>
      <c r="B185" s="56" t="s">
        <v>17</v>
      </c>
      <c r="C185" s="27" t="s">
        <v>538</v>
      </c>
      <c r="D185" s="30" t="s">
        <v>20</v>
      </c>
      <c r="E185" s="30"/>
      <c r="F185" s="57"/>
      <c r="G185" s="57" t="s">
        <v>381</v>
      </c>
      <c r="H185" s="52"/>
      <c r="I185" s="52"/>
      <c r="J185" s="52"/>
      <c r="K185" s="58"/>
      <c r="L185" s="32">
        <v>496800</v>
      </c>
      <c r="M185" s="42">
        <v>408100</v>
      </c>
      <c r="N185" s="33">
        <f t="shared" si="8"/>
        <v>904900</v>
      </c>
      <c r="O185" s="34"/>
      <c r="P185" s="34"/>
      <c r="Q185" s="34"/>
      <c r="R185" s="32"/>
      <c r="S185" s="32">
        <v>348690.27</v>
      </c>
      <c r="T185" s="35">
        <f t="shared" si="9"/>
        <v>348690.27</v>
      </c>
      <c r="U185" s="52" t="s">
        <v>382</v>
      </c>
      <c r="V185" s="43" t="str">
        <f t="shared" si="11"/>
        <v>OK</v>
      </c>
    </row>
    <row r="186" spans="1:22" s="28" customFormat="1" ht="18" thickBot="1" thickTop="1">
      <c r="A186" s="39" t="s">
        <v>524</v>
      </c>
      <c r="B186" s="56" t="s">
        <v>17</v>
      </c>
      <c r="C186" s="27" t="s">
        <v>538</v>
      </c>
      <c r="D186" s="30" t="s">
        <v>20</v>
      </c>
      <c r="E186" s="30"/>
      <c r="F186" s="57"/>
      <c r="G186" s="57" t="s">
        <v>383</v>
      </c>
      <c r="H186" s="52"/>
      <c r="I186" s="52"/>
      <c r="J186" s="52"/>
      <c r="K186" s="58"/>
      <c r="L186" s="32">
        <v>282000</v>
      </c>
      <c r="M186" s="42">
        <v>210000</v>
      </c>
      <c r="N186" s="33">
        <f t="shared" si="8"/>
        <v>492000</v>
      </c>
      <c r="O186" s="34"/>
      <c r="P186" s="34"/>
      <c r="Q186" s="34"/>
      <c r="R186" s="32"/>
      <c r="S186" s="32">
        <v>40000</v>
      </c>
      <c r="T186" s="35">
        <f t="shared" si="9"/>
        <v>40000</v>
      </c>
      <c r="U186" s="52" t="s">
        <v>384</v>
      </c>
      <c r="V186" s="43" t="str">
        <f t="shared" si="11"/>
        <v>OK</v>
      </c>
    </row>
    <row r="187" spans="1:22" s="28" customFormat="1" ht="18" thickBot="1" thickTop="1">
      <c r="A187" s="39" t="s">
        <v>524</v>
      </c>
      <c r="B187" s="56" t="s">
        <v>17</v>
      </c>
      <c r="C187" s="27" t="s">
        <v>538</v>
      </c>
      <c r="D187" s="30" t="s">
        <v>20</v>
      </c>
      <c r="E187" s="30"/>
      <c r="F187" s="57"/>
      <c r="G187" s="57" t="s">
        <v>385</v>
      </c>
      <c r="H187" s="52"/>
      <c r="I187" s="52"/>
      <c r="J187" s="52"/>
      <c r="K187" s="58"/>
      <c r="L187" s="32">
        <v>1105000</v>
      </c>
      <c r="M187" s="42">
        <v>5000</v>
      </c>
      <c r="N187" s="33">
        <f t="shared" si="8"/>
        <v>1110000</v>
      </c>
      <c r="O187" s="34"/>
      <c r="P187" s="34"/>
      <c r="Q187" s="34"/>
      <c r="R187" s="32">
        <v>5000</v>
      </c>
      <c r="S187" s="32"/>
      <c r="T187" s="35">
        <f t="shared" si="9"/>
        <v>5000</v>
      </c>
      <c r="U187" s="52" t="s">
        <v>386</v>
      </c>
      <c r="V187" s="43" t="str">
        <f t="shared" si="11"/>
        <v>OK</v>
      </c>
    </row>
    <row r="188" spans="1:22" s="28" customFormat="1" ht="34.5" thickBot="1" thickTop="1">
      <c r="A188" s="39" t="s">
        <v>524</v>
      </c>
      <c r="B188" s="56" t="s">
        <v>17</v>
      </c>
      <c r="C188" s="27" t="s">
        <v>538</v>
      </c>
      <c r="D188" s="30" t="s">
        <v>20</v>
      </c>
      <c r="E188" s="30"/>
      <c r="F188" s="57"/>
      <c r="G188" s="57" t="s">
        <v>387</v>
      </c>
      <c r="H188" s="52"/>
      <c r="I188" s="52"/>
      <c r="J188" s="52"/>
      <c r="K188" s="58"/>
      <c r="L188" s="32">
        <v>1203000</v>
      </c>
      <c r="M188" s="42">
        <v>20000</v>
      </c>
      <c r="N188" s="33">
        <f t="shared" si="8"/>
        <v>1223000</v>
      </c>
      <c r="O188" s="34"/>
      <c r="P188" s="34"/>
      <c r="Q188" s="34"/>
      <c r="R188" s="32">
        <v>20000</v>
      </c>
      <c r="S188" s="32"/>
      <c r="T188" s="35">
        <f t="shared" si="9"/>
        <v>20000</v>
      </c>
      <c r="U188" s="52" t="s">
        <v>388</v>
      </c>
      <c r="V188" s="43" t="str">
        <f t="shared" si="11"/>
        <v>OK</v>
      </c>
    </row>
    <row r="189" spans="1:22" s="28" customFormat="1" ht="18" thickBot="1" thickTop="1">
      <c r="A189" s="39" t="s">
        <v>524</v>
      </c>
      <c r="B189" s="56" t="s">
        <v>17</v>
      </c>
      <c r="C189" s="27" t="s">
        <v>538</v>
      </c>
      <c r="D189" s="30" t="s">
        <v>20</v>
      </c>
      <c r="E189" s="30"/>
      <c r="F189" s="57"/>
      <c r="G189" s="57" t="s">
        <v>389</v>
      </c>
      <c r="H189" s="52"/>
      <c r="I189" s="52"/>
      <c r="J189" s="52"/>
      <c r="K189" s="58"/>
      <c r="L189" s="32">
        <v>380000</v>
      </c>
      <c r="M189" s="42">
        <v>1174800</v>
      </c>
      <c r="N189" s="33">
        <f t="shared" si="8"/>
        <v>1554800</v>
      </c>
      <c r="O189" s="34"/>
      <c r="P189" s="34"/>
      <c r="Q189" s="34"/>
      <c r="R189" s="32"/>
      <c r="S189" s="32">
        <v>1432689.25</v>
      </c>
      <c r="T189" s="35">
        <f t="shared" si="9"/>
        <v>1432689.25</v>
      </c>
      <c r="U189" s="52" t="s">
        <v>390</v>
      </c>
      <c r="V189" s="43" t="str">
        <f t="shared" si="11"/>
        <v>OK</v>
      </c>
    </row>
    <row r="190" spans="1:22" s="59" customFormat="1" ht="51" thickBot="1" thickTop="1">
      <c r="A190" s="40" t="s">
        <v>524</v>
      </c>
      <c r="B190" s="26" t="s">
        <v>23</v>
      </c>
      <c r="C190" s="27" t="s">
        <v>538</v>
      </c>
      <c r="D190" s="30" t="s">
        <v>20</v>
      </c>
      <c r="E190" s="30"/>
      <c r="F190" s="30" t="s">
        <v>11</v>
      </c>
      <c r="G190" s="30" t="s">
        <v>392</v>
      </c>
      <c r="H190" s="29" t="s">
        <v>29</v>
      </c>
      <c r="I190" s="29"/>
      <c r="J190" s="29"/>
      <c r="K190" s="31"/>
      <c r="L190" s="36"/>
      <c r="M190" s="33"/>
      <c r="N190" s="33">
        <f t="shared" si="8"/>
        <v>0</v>
      </c>
      <c r="O190" s="34"/>
      <c r="P190" s="34"/>
      <c r="Q190" s="34"/>
      <c r="R190" s="36">
        <f>1000000*1.2</f>
        <v>1200000</v>
      </c>
      <c r="S190" s="36">
        <f>1000000*3.2</f>
        <v>3200000</v>
      </c>
      <c r="T190" s="35">
        <f t="shared" si="9"/>
        <v>4400000</v>
      </c>
      <c r="U190" s="29" t="s">
        <v>393</v>
      </c>
      <c r="V190" s="43" t="str">
        <f t="shared" si="11"/>
        <v>Invalid</v>
      </c>
    </row>
    <row r="191" spans="1:22" s="59" customFormat="1" ht="18" thickBot="1" thickTop="1">
      <c r="A191" s="40" t="s">
        <v>524</v>
      </c>
      <c r="B191" s="26" t="s">
        <v>23</v>
      </c>
      <c r="C191" s="27" t="s">
        <v>538</v>
      </c>
      <c r="D191" s="30" t="s">
        <v>20</v>
      </c>
      <c r="E191" s="30"/>
      <c r="F191" s="30"/>
      <c r="G191" s="30" t="s">
        <v>394</v>
      </c>
      <c r="H191" s="30" t="s">
        <v>21</v>
      </c>
      <c r="I191" s="29"/>
      <c r="J191" s="29"/>
      <c r="K191" s="31"/>
      <c r="L191" s="36"/>
      <c r="M191" s="33"/>
      <c r="N191" s="33">
        <f t="shared" si="8"/>
        <v>0</v>
      </c>
      <c r="O191" s="34"/>
      <c r="P191" s="34"/>
      <c r="Q191" s="34"/>
      <c r="R191" s="32">
        <f>1000000*1.5</f>
        <v>1500000</v>
      </c>
      <c r="S191" s="32"/>
      <c r="T191" s="35">
        <f t="shared" si="9"/>
        <v>1500000</v>
      </c>
      <c r="U191" s="29" t="s">
        <v>395</v>
      </c>
      <c r="V191" s="43" t="str">
        <f t="shared" si="11"/>
        <v>Invalid</v>
      </c>
    </row>
    <row r="192" spans="1:22" s="59" customFormat="1" ht="18" thickBot="1" thickTop="1">
      <c r="A192" s="40" t="s">
        <v>524</v>
      </c>
      <c r="B192" s="26" t="s">
        <v>23</v>
      </c>
      <c r="C192" s="27" t="s">
        <v>538</v>
      </c>
      <c r="D192" s="30" t="s">
        <v>20</v>
      </c>
      <c r="E192" s="30"/>
      <c r="F192" s="30" t="s">
        <v>12</v>
      </c>
      <c r="G192" s="30" t="s">
        <v>396</v>
      </c>
      <c r="H192" s="30"/>
      <c r="I192" s="29"/>
      <c r="J192" s="29"/>
      <c r="K192" s="31"/>
      <c r="L192" s="36"/>
      <c r="M192" s="33"/>
      <c r="N192" s="33">
        <f t="shared" si="8"/>
        <v>0</v>
      </c>
      <c r="O192" s="34"/>
      <c r="P192" s="34"/>
      <c r="Q192" s="34"/>
      <c r="R192" s="32"/>
      <c r="S192" s="32">
        <v>3521100</v>
      </c>
      <c r="T192" s="35">
        <f t="shared" si="9"/>
        <v>3521100</v>
      </c>
      <c r="U192" s="29" t="s">
        <v>397</v>
      </c>
      <c r="V192" s="43" t="str">
        <f t="shared" si="11"/>
        <v>Invalid</v>
      </c>
    </row>
    <row r="193" spans="1:22" s="59" customFormat="1" ht="18" thickBot="1" thickTop="1">
      <c r="A193" s="40" t="s">
        <v>524</v>
      </c>
      <c r="B193" s="26" t="s">
        <v>23</v>
      </c>
      <c r="C193" s="27" t="s">
        <v>538</v>
      </c>
      <c r="D193" s="30" t="s">
        <v>20</v>
      </c>
      <c r="E193" s="30"/>
      <c r="F193" s="30" t="s">
        <v>12</v>
      </c>
      <c r="G193" s="30" t="s">
        <v>398</v>
      </c>
      <c r="H193" s="30" t="s">
        <v>24</v>
      </c>
      <c r="I193" s="29"/>
      <c r="J193" s="29"/>
      <c r="K193" s="31"/>
      <c r="L193" s="36"/>
      <c r="M193" s="33"/>
      <c r="N193" s="33">
        <f t="shared" si="8"/>
        <v>0</v>
      </c>
      <c r="O193" s="34"/>
      <c r="P193" s="34"/>
      <c r="Q193" s="34"/>
      <c r="R193" s="32"/>
      <c r="S193" s="32">
        <v>650000</v>
      </c>
      <c r="T193" s="35">
        <f t="shared" si="9"/>
        <v>650000</v>
      </c>
      <c r="U193" s="29" t="s">
        <v>399</v>
      </c>
      <c r="V193" s="43" t="str">
        <f t="shared" si="11"/>
        <v>Invalid</v>
      </c>
    </row>
    <row r="194" spans="1:22" s="59" customFormat="1" ht="18" thickBot="1" thickTop="1">
      <c r="A194" s="40" t="s">
        <v>524</v>
      </c>
      <c r="B194" s="26" t="s">
        <v>23</v>
      </c>
      <c r="C194" s="27" t="s">
        <v>538</v>
      </c>
      <c r="D194" s="30" t="s">
        <v>20</v>
      </c>
      <c r="E194" s="30"/>
      <c r="F194" s="30" t="s">
        <v>11</v>
      </c>
      <c r="G194" s="30" t="s">
        <v>400</v>
      </c>
      <c r="H194" s="30" t="s">
        <v>21</v>
      </c>
      <c r="I194" s="29"/>
      <c r="J194" s="29"/>
      <c r="K194" s="31"/>
      <c r="L194" s="36"/>
      <c r="M194" s="33"/>
      <c r="N194" s="33">
        <f t="shared" si="8"/>
        <v>0</v>
      </c>
      <c r="O194" s="34"/>
      <c r="P194" s="34"/>
      <c r="Q194" s="34"/>
      <c r="R194" s="32">
        <f>3.8*1000000</f>
        <v>3800000</v>
      </c>
      <c r="S194" s="32">
        <f>5*1000000</f>
        <v>5000000</v>
      </c>
      <c r="T194" s="35">
        <f t="shared" si="9"/>
        <v>8800000</v>
      </c>
      <c r="U194" s="29" t="s">
        <v>401</v>
      </c>
      <c r="V194" s="43" t="str">
        <f t="shared" si="11"/>
        <v>Invalid</v>
      </c>
    </row>
    <row r="195" spans="1:22" s="59" customFormat="1" ht="18" thickBot="1" thickTop="1">
      <c r="A195" s="40" t="s">
        <v>524</v>
      </c>
      <c r="B195" s="26" t="s">
        <v>23</v>
      </c>
      <c r="C195" s="27" t="s">
        <v>538</v>
      </c>
      <c r="D195" s="30" t="s">
        <v>20</v>
      </c>
      <c r="E195" s="30"/>
      <c r="F195" s="30" t="s">
        <v>11</v>
      </c>
      <c r="G195" s="30" t="s">
        <v>224</v>
      </c>
      <c r="H195" s="30" t="s">
        <v>21</v>
      </c>
      <c r="I195" s="29"/>
      <c r="J195" s="29"/>
      <c r="K195" s="31"/>
      <c r="L195" s="36"/>
      <c r="M195" s="33"/>
      <c r="N195" s="33">
        <f t="shared" si="8"/>
        <v>0</v>
      </c>
      <c r="O195" s="34"/>
      <c r="P195" s="34"/>
      <c r="Q195" s="34"/>
      <c r="R195" s="32">
        <f>2*1000000</f>
        <v>2000000</v>
      </c>
      <c r="S195" s="32">
        <f>3.3*1000000</f>
        <v>3300000</v>
      </c>
      <c r="T195" s="35">
        <f t="shared" si="9"/>
        <v>5300000</v>
      </c>
      <c r="U195" s="29" t="s">
        <v>223</v>
      </c>
      <c r="V195" s="43" t="str">
        <f t="shared" si="11"/>
        <v>Invalid</v>
      </c>
    </row>
    <row r="196" spans="1:22" s="59" customFormat="1" ht="34.5" thickBot="1" thickTop="1">
      <c r="A196" s="40" t="s">
        <v>524</v>
      </c>
      <c r="B196" s="26" t="s">
        <v>23</v>
      </c>
      <c r="C196" s="27" t="s">
        <v>538</v>
      </c>
      <c r="D196" s="30" t="s">
        <v>20</v>
      </c>
      <c r="E196" s="30"/>
      <c r="F196" s="30" t="s">
        <v>11</v>
      </c>
      <c r="G196" s="30" t="s">
        <v>402</v>
      </c>
      <c r="H196" s="30" t="s">
        <v>24</v>
      </c>
      <c r="I196" s="29"/>
      <c r="J196" s="29"/>
      <c r="K196" s="31"/>
      <c r="L196" s="61"/>
      <c r="M196" s="65"/>
      <c r="N196" s="65"/>
      <c r="O196" s="61"/>
      <c r="P196" s="61"/>
      <c r="Q196" s="61"/>
      <c r="R196" s="32">
        <v>2500000</v>
      </c>
      <c r="S196" s="32"/>
      <c r="T196" s="34">
        <f aca="true" t="shared" si="12" ref="T196:T204">SUM(R196:S196)</f>
        <v>2500000</v>
      </c>
      <c r="U196" s="29" t="s">
        <v>403</v>
      </c>
      <c r="V196" s="43" t="e">
        <f>IF(#REF!&gt;T196,"Invalid","OK")</f>
        <v>#REF!</v>
      </c>
    </row>
    <row r="197" spans="1:22" s="59" customFormat="1" ht="34.5" thickBot="1" thickTop="1">
      <c r="A197" s="40" t="s">
        <v>524</v>
      </c>
      <c r="B197" s="26" t="s">
        <v>23</v>
      </c>
      <c r="C197" s="27" t="s">
        <v>538</v>
      </c>
      <c r="D197" s="30" t="s">
        <v>20</v>
      </c>
      <c r="E197" s="30"/>
      <c r="F197" s="30" t="s">
        <v>12</v>
      </c>
      <c r="G197" s="30" t="s">
        <v>561</v>
      </c>
      <c r="H197" s="30"/>
      <c r="I197" s="29"/>
      <c r="J197" s="29"/>
      <c r="K197" s="31"/>
      <c r="L197" s="61"/>
      <c r="M197" s="65"/>
      <c r="N197" s="65"/>
      <c r="O197" s="61"/>
      <c r="P197" s="61"/>
      <c r="Q197" s="61"/>
      <c r="R197" s="32">
        <v>2407322</v>
      </c>
      <c r="S197" s="32"/>
      <c r="T197" s="34">
        <f t="shared" si="12"/>
        <v>2407322</v>
      </c>
      <c r="U197" s="29" t="s">
        <v>404</v>
      </c>
      <c r="V197" s="43" t="e">
        <f>IF(#REF!&gt;T197,"Invalid","OK")</f>
        <v>#REF!</v>
      </c>
    </row>
    <row r="198" spans="1:22" s="59" customFormat="1" ht="51" thickBot="1" thickTop="1">
      <c r="A198" s="40" t="s">
        <v>524</v>
      </c>
      <c r="B198" s="26" t="s">
        <v>23</v>
      </c>
      <c r="C198" s="27" t="s">
        <v>538</v>
      </c>
      <c r="D198" s="30" t="s">
        <v>20</v>
      </c>
      <c r="E198" s="30"/>
      <c r="F198" s="30" t="s">
        <v>11</v>
      </c>
      <c r="G198" s="30" t="s">
        <v>405</v>
      </c>
      <c r="H198" s="30"/>
      <c r="I198" s="29"/>
      <c r="J198" s="29"/>
      <c r="K198" s="31"/>
      <c r="L198" s="61"/>
      <c r="M198" s="65"/>
      <c r="N198" s="65"/>
      <c r="O198" s="61"/>
      <c r="P198" s="61"/>
      <c r="Q198" s="61"/>
      <c r="R198" s="32">
        <v>6478311.8</v>
      </c>
      <c r="S198" s="32"/>
      <c r="T198" s="34">
        <f t="shared" si="12"/>
        <v>6478311.8</v>
      </c>
      <c r="U198" s="29" t="s">
        <v>404</v>
      </c>
      <c r="V198" s="43" t="e">
        <f>IF(#REF!&gt;T198,"Invalid","OK")</f>
        <v>#REF!</v>
      </c>
    </row>
    <row r="199" spans="1:22" s="59" customFormat="1" ht="51" thickBot="1" thickTop="1">
      <c r="A199" s="40" t="s">
        <v>524</v>
      </c>
      <c r="B199" s="26" t="s">
        <v>23</v>
      </c>
      <c r="C199" s="27" t="s">
        <v>538</v>
      </c>
      <c r="D199" s="30" t="s">
        <v>20</v>
      </c>
      <c r="E199" s="30"/>
      <c r="F199" s="30" t="s">
        <v>12</v>
      </c>
      <c r="G199" s="30" t="s">
        <v>406</v>
      </c>
      <c r="H199" s="30"/>
      <c r="I199" s="29"/>
      <c r="J199" s="29"/>
      <c r="K199" s="31"/>
      <c r="L199" s="61"/>
      <c r="M199" s="65"/>
      <c r="N199" s="65"/>
      <c r="O199" s="61"/>
      <c r="P199" s="61"/>
      <c r="Q199" s="61"/>
      <c r="R199" s="32">
        <v>1772050</v>
      </c>
      <c r="S199" s="32"/>
      <c r="T199" s="34">
        <f t="shared" si="12"/>
        <v>1772050</v>
      </c>
      <c r="U199" s="29" t="s">
        <v>246</v>
      </c>
      <c r="V199" s="43" t="e">
        <f>IF(#REF!&gt;T199,"Invalid","OK")</f>
        <v>#REF!</v>
      </c>
    </row>
    <row r="200" spans="1:22" s="59" customFormat="1" ht="51" thickBot="1" thickTop="1">
      <c r="A200" s="40" t="s">
        <v>524</v>
      </c>
      <c r="B200" s="26" t="s">
        <v>23</v>
      </c>
      <c r="C200" s="27" t="s">
        <v>538</v>
      </c>
      <c r="D200" s="30" t="s">
        <v>20</v>
      </c>
      <c r="E200" s="30"/>
      <c r="F200" s="30" t="s">
        <v>12</v>
      </c>
      <c r="G200" s="30" t="s">
        <v>407</v>
      </c>
      <c r="H200" s="30"/>
      <c r="I200" s="29"/>
      <c r="J200" s="29"/>
      <c r="K200" s="31"/>
      <c r="L200" s="61"/>
      <c r="M200" s="65"/>
      <c r="N200" s="65"/>
      <c r="O200" s="61"/>
      <c r="P200" s="61"/>
      <c r="Q200" s="61"/>
      <c r="R200" s="32">
        <v>1651720</v>
      </c>
      <c r="S200" s="32"/>
      <c r="T200" s="34">
        <f t="shared" si="12"/>
        <v>1651720</v>
      </c>
      <c r="U200" s="29" t="s">
        <v>408</v>
      </c>
      <c r="V200" s="43" t="e">
        <f>IF(#REF!&gt;T200,"Invalid","OK")</f>
        <v>#REF!</v>
      </c>
    </row>
    <row r="201" spans="1:22" s="59" customFormat="1" ht="18" thickBot="1" thickTop="1">
      <c r="A201" s="40" t="s">
        <v>524</v>
      </c>
      <c r="B201" s="26" t="s">
        <v>23</v>
      </c>
      <c r="C201" s="27" t="s">
        <v>538</v>
      </c>
      <c r="D201" s="30" t="s">
        <v>20</v>
      </c>
      <c r="E201" s="30"/>
      <c r="F201" s="30" t="s">
        <v>12</v>
      </c>
      <c r="G201" s="30" t="s">
        <v>530</v>
      </c>
      <c r="H201" s="30"/>
      <c r="I201" s="29"/>
      <c r="J201" s="29"/>
      <c r="K201" s="31"/>
      <c r="L201" s="61"/>
      <c r="M201" s="65"/>
      <c r="N201" s="65"/>
      <c r="O201" s="61"/>
      <c r="P201" s="61"/>
      <c r="Q201" s="61"/>
      <c r="R201" s="32">
        <v>1480310</v>
      </c>
      <c r="S201" s="32">
        <v>425000</v>
      </c>
      <c r="T201" s="34">
        <f t="shared" si="12"/>
        <v>1905310</v>
      </c>
      <c r="U201" s="29" t="s">
        <v>409</v>
      </c>
      <c r="V201" s="43" t="e">
        <f>IF(#REF!&gt;T201,"Invalid","OK")</f>
        <v>#REF!</v>
      </c>
    </row>
    <row r="202" spans="1:22" s="59" customFormat="1" ht="34.5" thickBot="1" thickTop="1">
      <c r="A202" s="40" t="s">
        <v>524</v>
      </c>
      <c r="B202" s="26" t="s">
        <v>23</v>
      </c>
      <c r="C202" s="27" t="s">
        <v>538</v>
      </c>
      <c r="D202" s="30" t="s">
        <v>20</v>
      </c>
      <c r="E202" s="30"/>
      <c r="F202" s="30" t="s">
        <v>12</v>
      </c>
      <c r="G202" s="30" t="s">
        <v>410</v>
      </c>
      <c r="H202" s="30"/>
      <c r="I202" s="29"/>
      <c r="J202" s="29"/>
      <c r="K202" s="31"/>
      <c r="L202" s="61"/>
      <c r="M202" s="65"/>
      <c r="N202" s="65"/>
      <c r="O202" s="61"/>
      <c r="P202" s="61"/>
      <c r="Q202" s="61"/>
      <c r="R202" s="32">
        <v>1250480</v>
      </c>
      <c r="S202" s="32">
        <v>2027250</v>
      </c>
      <c r="T202" s="34">
        <f t="shared" si="12"/>
        <v>3277730</v>
      </c>
      <c r="U202" s="29" t="s">
        <v>409</v>
      </c>
      <c r="V202" s="43" t="e">
        <f>IF(#REF!&gt;T202,"Invalid","OK")</f>
        <v>#REF!</v>
      </c>
    </row>
    <row r="203" spans="1:22" s="59" customFormat="1" ht="34.5" thickBot="1" thickTop="1">
      <c r="A203" s="40" t="s">
        <v>524</v>
      </c>
      <c r="B203" s="26" t="s">
        <v>23</v>
      </c>
      <c r="C203" s="27" t="s">
        <v>538</v>
      </c>
      <c r="D203" s="30" t="s">
        <v>20</v>
      </c>
      <c r="E203" s="30"/>
      <c r="F203" s="30" t="s">
        <v>11</v>
      </c>
      <c r="G203" s="30" t="s">
        <v>411</v>
      </c>
      <c r="H203" s="30"/>
      <c r="I203" s="29"/>
      <c r="J203" s="29"/>
      <c r="K203" s="31"/>
      <c r="L203" s="61"/>
      <c r="M203" s="65"/>
      <c r="N203" s="65"/>
      <c r="O203" s="61"/>
      <c r="P203" s="61"/>
      <c r="Q203" s="61"/>
      <c r="R203" s="32">
        <v>2528000</v>
      </c>
      <c r="S203" s="32"/>
      <c r="T203" s="34">
        <f t="shared" si="12"/>
        <v>2528000</v>
      </c>
      <c r="U203" s="29" t="s">
        <v>240</v>
      </c>
      <c r="V203" s="43" t="e">
        <f>IF(#REF!&gt;T203,"Invalid","OK")</f>
        <v>#REF!</v>
      </c>
    </row>
    <row r="204" spans="1:22" s="59" customFormat="1" ht="34.5" thickBot="1" thickTop="1">
      <c r="A204" s="40" t="s">
        <v>524</v>
      </c>
      <c r="B204" s="26" t="s">
        <v>23</v>
      </c>
      <c r="C204" s="27" t="s">
        <v>538</v>
      </c>
      <c r="D204" s="30" t="s">
        <v>20</v>
      </c>
      <c r="E204" s="30"/>
      <c r="F204" s="30" t="s">
        <v>12</v>
      </c>
      <c r="G204" s="30" t="s">
        <v>412</v>
      </c>
      <c r="H204" s="30" t="s">
        <v>24</v>
      </c>
      <c r="I204" s="29"/>
      <c r="J204" s="29"/>
      <c r="K204" s="31"/>
      <c r="L204" s="61"/>
      <c r="M204" s="65"/>
      <c r="N204" s="65"/>
      <c r="O204" s="61"/>
      <c r="P204" s="61"/>
      <c r="Q204" s="61"/>
      <c r="R204" s="32">
        <f>2.7*1000000</f>
        <v>2700000</v>
      </c>
      <c r="S204" s="32"/>
      <c r="T204" s="34">
        <f t="shared" si="12"/>
        <v>2700000</v>
      </c>
      <c r="U204" s="30" t="s">
        <v>413</v>
      </c>
      <c r="V204" s="43" t="e">
        <f>IF(#REF!&gt;T204,"Invalid","OK")</f>
        <v>#REF!</v>
      </c>
    </row>
    <row r="205" spans="1:22" s="59" customFormat="1" ht="34.5" thickBot="1" thickTop="1">
      <c r="A205" s="40" t="s">
        <v>524</v>
      </c>
      <c r="B205" s="26" t="s">
        <v>23</v>
      </c>
      <c r="C205" s="27" t="s">
        <v>538</v>
      </c>
      <c r="D205" s="30" t="s">
        <v>19</v>
      </c>
      <c r="E205" s="30"/>
      <c r="F205" s="30" t="s">
        <v>414</v>
      </c>
      <c r="G205" s="30" t="s">
        <v>415</v>
      </c>
      <c r="H205" s="30" t="s">
        <v>24</v>
      </c>
      <c r="I205" s="29"/>
      <c r="J205" s="29"/>
      <c r="K205" s="31"/>
      <c r="L205" s="32">
        <v>350000</v>
      </c>
      <c r="M205" s="42"/>
      <c r="N205" s="33">
        <f aca="true" t="shared" si="13" ref="N205:N238">SUM(L205:M205)</f>
        <v>350000</v>
      </c>
      <c r="O205" s="34"/>
      <c r="P205" s="34"/>
      <c r="Q205" s="34"/>
      <c r="R205" s="32">
        <v>200000</v>
      </c>
      <c r="S205" s="36"/>
      <c r="T205" s="35">
        <f t="shared" si="9"/>
        <v>200000</v>
      </c>
      <c r="U205" s="29" t="s">
        <v>416</v>
      </c>
      <c r="V205" s="43" t="str">
        <f>IF(T205&gt;N205,"Invalid","OK")</f>
        <v>OK</v>
      </c>
    </row>
    <row r="206" spans="1:22" s="59" customFormat="1" ht="34.5" thickBot="1" thickTop="1">
      <c r="A206" s="40" t="s">
        <v>524</v>
      </c>
      <c r="B206" s="26" t="s">
        <v>23</v>
      </c>
      <c r="C206" s="27" t="s">
        <v>538</v>
      </c>
      <c r="D206" s="30" t="s">
        <v>20</v>
      </c>
      <c r="E206" s="30"/>
      <c r="F206" s="30" t="s">
        <v>11</v>
      </c>
      <c r="G206" s="30" t="s">
        <v>417</v>
      </c>
      <c r="H206" s="30" t="s">
        <v>24</v>
      </c>
      <c r="I206" s="29"/>
      <c r="J206" s="29"/>
      <c r="K206" s="31"/>
      <c r="L206" s="61"/>
      <c r="M206" s="42"/>
      <c r="N206" s="33">
        <f t="shared" si="13"/>
        <v>0</v>
      </c>
      <c r="O206" s="34"/>
      <c r="P206" s="34"/>
      <c r="Q206" s="34"/>
      <c r="R206" s="32">
        <f>1000000*4.295</f>
        <v>4295000</v>
      </c>
      <c r="S206" s="32">
        <f>2.77*1000000</f>
        <v>2770000</v>
      </c>
      <c r="T206" s="35">
        <f>SUM(R206:S206)</f>
        <v>7065000</v>
      </c>
      <c r="U206" s="30" t="s">
        <v>418</v>
      </c>
      <c r="V206" s="43" t="str">
        <f>IF(T206&gt;N206,"Invalid","OK")</f>
        <v>Invalid</v>
      </c>
    </row>
    <row r="207" spans="1:22" s="59" customFormat="1" ht="51" thickBot="1" thickTop="1">
      <c r="A207" s="40" t="s">
        <v>524</v>
      </c>
      <c r="B207" s="26" t="s">
        <v>23</v>
      </c>
      <c r="C207" s="27" t="s">
        <v>538</v>
      </c>
      <c r="D207" s="30" t="s">
        <v>20</v>
      </c>
      <c r="E207" s="30"/>
      <c r="F207" s="30" t="s">
        <v>11</v>
      </c>
      <c r="G207" s="30" t="s">
        <v>419</v>
      </c>
      <c r="H207" s="30" t="s">
        <v>24</v>
      </c>
      <c r="I207" s="29"/>
      <c r="J207" s="29"/>
      <c r="K207" s="31"/>
      <c r="L207" s="61"/>
      <c r="M207" s="65"/>
      <c r="N207" s="65"/>
      <c r="O207" s="61"/>
      <c r="P207" s="61"/>
      <c r="Q207" s="61"/>
      <c r="R207" s="32">
        <f>4.5*1000000</f>
        <v>4500000</v>
      </c>
      <c r="S207" s="32"/>
      <c r="T207" s="34">
        <f>SUM(R207:S207)</f>
        <v>4500000</v>
      </c>
      <c r="U207" s="30" t="s">
        <v>420</v>
      </c>
      <c r="V207" s="43" t="e">
        <f>IF(#REF!&gt;T207,"Invalid","OK")</f>
        <v>#REF!</v>
      </c>
    </row>
    <row r="208" spans="1:22" s="59" customFormat="1" ht="34.5" thickBot="1" thickTop="1">
      <c r="A208" s="40" t="s">
        <v>524</v>
      </c>
      <c r="B208" s="26" t="s">
        <v>23</v>
      </c>
      <c r="C208" s="27" t="s">
        <v>538</v>
      </c>
      <c r="D208" s="30" t="s">
        <v>20</v>
      </c>
      <c r="E208" s="30"/>
      <c r="F208" s="30" t="s">
        <v>11</v>
      </c>
      <c r="G208" s="30" t="s">
        <v>421</v>
      </c>
      <c r="H208" s="30" t="s">
        <v>24</v>
      </c>
      <c r="I208" s="29"/>
      <c r="J208" s="29"/>
      <c r="K208" s="31"/>
      <c r="L208" s="61"/>
      <c r="M208" s="65"/>
      <c r="N208" s="65"/>
      <c r="O208" s="61"/>
      <c r="P208" s="61"/>
      <c r="Q208" s="61"/>
      <c r="R208" s="32">
        <v>4885000</v>
      </c>
      <c r="S208" s="32"/>
      <c r="T208" s="34">
        <f>SUM(R208:S208)</f>
        <v>4885000</v>
      </c>
      <c r="U208" s="30" t="s">
        <v>422</v>
      </c>
      <c r="V208" s="43" t="e">
        <f>IF(#REF!&gt;T208,"Invalid","OK")</f>
        <v>#REF!</v>
      </c>
    </row>
    <row r="209" spans="1:22" s="59" customFormat="1" ht="34.5" thickBot="1" thickTop="1">
      <c r="A209" s="40" t="s">
        <v>524</v>
      </c>
      <c r="B209" s="26" t="s">
        <v>23</v>
      </c>
      <c r="C209" s="27" t="s">
        <v>538</v>
      </c>
      <c r="D209" s="30" t="s">
        <v>20</v>
      </c>
      <c r="E209" s="30"/>
      <c r="F209" s="30" t="s">
        <v>12</v>
      </c>
      <c r="G209" s="30" t="s">
        <v>423</v>
      </c>
      <c r="H209" s="29" t="s">
        <v>24</v>
      </c>
      <c r="I209" s="29"/>
      <c r="J209" s="29"/>
      <c r="K209" s="31"/>
      <c r="L209" s="32">
        <v>1563000</v>
      </c>
      <c r="M209" s="42"/>
      <c r="N209" s="33">
        <f t="shared" si="13"/>
        <v>1563000</v>
      </c>
      <c r="O209" s="34"/>
      <c r="P209" s="34"/>
      <c r="Q209" s="34"/>
      <c r="R209" s="32">
        <v>450000</v>
      </c>
      <c r="S209" s="32"/>
      <c r="T209" s="35">
        <f t="shared" si="9"/>
        <v>450000</v>
      </c>
      <c r="U209" s="30" t="s">
        <v>418</v>
      </c>
      <c r="V209" s="43" t="str">
        <f>IF(T209&gt;N209,"Invalid","OK")</f>
        <v>OK</v>
      </c>
    </row>
    <row r="210" spans="1:22" s="59" customFormat="1" ht="51" thickBot="1" thickTop="1">
      <c r="A210" s="40" t="s">
        <v>524</v>
      </c>
      <c r="B210" s="26" t="s">
        <v>23</v>
      </c>
      <c r="C210" s="27" t="s">
        <v>538</v>
      </c>
      <c r="D210" s="30" t="s">
        <v>20</v>
      </c>
      <c r="E210" s="30"/>
      <c r="F210" s="30" t="s">
        <v>12</v>
      </c>
      <c r="G210" s="30" t="s">
        <v>424</v>
      </c>
      <c r="H210" s="30" t="s">
        <v>24</v>
      </c>
      <c r="I210" s="29"/>
      <c r="J210" s="29"/>
      <c r="K210" s="31"/>
      <c r="L210" s="32">
        <f>3*1000000</f>
        <v>3000000</v>
      </c>
      <c r="M210" s="42"/>
      <c r="N210" s="33">
        <f t="shared" si="13"/>
        <v>3000000</v>
      </c>
      <c r="O210" s="34"/>
      <c r="P210" s="34"/>
      <c r="Q210" s="34"/>
      <c r="R210" s="32">
        <f>1.431*1000000</f>
        <v>1431000</v>
      </c>
      <c r="S210" s="32"/>
      <c r="T210" s="35">
        <f t="shared" si="9"/>
        <v>1431000</v>
      </c>
      <c r="U210" s="30" t="s">
        <v>425</v>
      </c>
      <c r="V210" s="43" t="str">
        <f>IF(T210&gt;N210,"Invalid","OK")</f>
        <v>OK</v>
      </c>
    </row>
    <row r="211" spans="1:22" s="59" customFormat="1" ht="34.5" thickBot="1" thickTop="1">
      <c r="A211" s="40" t="s">
        <v>524</v>
      </c>
      <c r="B211" s="26" t="s">
        <v>23</v>
      </c>
      <c r="C211" s="27" t="s">
        <v>538</v>
      </c>
      <c r="D211" s="30" t="s">
        <v>19</v>
      </c>
      <c r="E211" s="30"/>
      <c r="F211" s="30" t="s">
        <v>13</v>
      </c>
      <c r="G211" s="30" t="s">
        <v>426</v>
      </c>
      <c r="H211" s="30" t="s">
        <v>24</v>
      </c>
      <c r="I211" s="29"/>
      <c r="J211" s="29"/>
      <c r="K211" s="31"/>
      <c r="L211" s="61"/>
      <c r="M211" s="65"/>
      <c r="N211" s="65"/>
      <c r="O211" s="61"/>
      <c r="P211" s="61"/>
      <c r="Q211" s="61"/>
      <c r="R211" s="32">
        <f>2.66*1000000</f>
        <v>2660000</v>
      </c>
      <c r="S211" s="32"/>
      <c r="T211" s="34">
        <f>SUM(R211:S211)</f>
        <v>2660000</v>
      </c>
      <c r="U211" s="30" t="s">
        <v>427</v>
      </c>
      <c r="V211" s="43" t="e">
        <f>IF(#REF!&gt;T211,"Invalid","OK")</f>
        <v>#REF!</v>
      </c>
    </row>
    <row r="212" spans="1:22" s="59" customFormat="1" ht="51" thickBot="1" thickTop="1">
      <c r="A212" s="40" t="s">
        <v>524</v>
      </c>
      <c r="B212" s="26" t="s">
        <v>23</v>
      </c>
      <c r="C212" s="27" t="s">
        <v>538</v>
      </c>
      <c r="D212" s="30" t="s">
        <v>20</v>
      </c>
      <c r="E212" s="30"/>
      <c r="F212" s="30" t="s">
        <v>12</v>
      </c>
      <c r="G212" s="30" t="s">
        <v>428</v>
      </c>
      <c r="H212" s="30" t="s">
        <v>24</v>
      </c>
      <c r="I212" s="29"/>
      <c r="J212" s="29"/>
      <c r="K212" s="31"/>
      <c r="L212" s="61"/>
      <c r="M212" s="65"/>
      <c r="N212" s="65"/>
      <c r="O212" s="61"/>
      <c r="P212" s="61"/>
      <c r="Q212" s="61"/>
      <c r="R212" s="32">
        <v>453000</v>
      </c>
      <c r="S212" s="32"/>
      <c r="T212" s="34">
        <f>SUM(R212:S212)</f>
        <v>453000</v>
      </c>
      <c r="U212" s="30" t="s">
        <v>429</v>
      </c>
      <c r="V212" s="43" t="e">
        <f>IF(#REF!&gt;T212,"Invalid","OK")</f>
        <v>#REF!</v>
      </c>
    </row>
    <row r="213" spans="1:22" s="59" customFormat="1" ht="67.5" thickBot="1" thickTop="1">
      <c r="A213" s="40" t="s">
        <v>524</v>
      </c>
      <c r="B213" s="26" t="s">
        <v>23</v>
      </c>
      <c r="C213" s="27" t="s">
        <v>538</v>
      </c>
      <c r="D213" s="30" t="s">
        <v>20</v>
      </c>
      <c r="E213" s="30"/>
      <c r="F213" s="30" t="s">
        <v>12</v>
      </c>
      <c r="G213" s="30" t="s">
        <v>430</v>
      </c>
      <c r="H213" s="30" t="s">
        <v>24</v>
      </c>
      <c r="I213" s="29"/>
      <c r="J213" s="29"/>
      <c r="K213" s="31"/>
      <c r="L213" s="61"/>
      <c r="M213" s="65"/>
      <c r="N213" s="65"/>
      <c r="O213" s="61"/>
      <c r="P213" s="61"/>
      <c r="Q213" s="61"/>
      <c r="R213" s="32">
        <v>856000</v>
      </c>
      <c r="S213" s="32"/>
      <c r="T213" s="34">
        <f>SUM(R213:S213)</f>
        <v>856000</v>
      </c>
      <c r="U213" s="30" t="s">
        <v>431</v>
      </c>
      <c r="V213" s="43" t="e">
        <f>IF(#REF!&gt;T213,"Invalid","OK")</f>
        <v>#REF!</v>
      </c>
    </row>
    <row r="214" spans="1:22" s="59" customFormat="1" ht="51" thickBot="1" thickTop="1">
      <c r="A214" s="40" t="s">
        <v>524</v>
      </c>
      <c r="B214" s="26" t="s">
        <v>23</v>
      </c>
      <c r="C214" s="27" t="s">
        <v>538</v>
      </c>
      <c r="D214" s="30" t="s">
        <v>20</v>
      </c>
      <c r="E214" s="30"/>
      <c r="F214" s="29"/>
      <c r="G214" s="30" t="s">
        <v>432</v>
      </c>
      <c r="H214" s="30" t="s">
        <v>21</v>
      </c>
      <c r="I214" s="29"/>
      <c r="J214" s="29"/>
      <c r="K214" s="31"/>
      <c r="L214" s="36"/>
      <c r="M214" s="33"/>
      <c r="N214" s="33">
        <f t="shared" si="13"/>
        <v>0</v>
      </c>
      <c r="O214" s="34"/>
      <c r="P214" s="34"/>
      <c r="Q214" s="34"/>
      <c r="R214" s="32">
        <f>3.3*1000000</f>
        <v>3300000</v>
      </c>
      <c r="S214" s="32"/>
      <c r="T214" s="35">
        <f t="shared" si="9"/>
        <v>3300000</v>
      </c>
      <c r="U214" s="29" t="s">
        <v>250</v>
      </c>
      <c r="V214" s="43" t="str">
        <f>IF(T214&gt;N214,"Invalid","OK")</f>
        <v>Invalid</v>
      </c>
    </row>
    <row r="215" spans="1:22" s="59" customFormat="1" ht="34.5" thickBot="1" thickTop="1">
      <c r="A215" s="40" t="s">
        <v>524</v>
      </c>
      <c r="B215" s="26" t="s">
        <v>23</v>
      </c>
      <c r="C215" s="27" t="s">
        <v>538</v>
      </c>
      <c r="D215" s="30" t="s">
        <v>20</v>
      </c>
      <c r="E215" s="30"/>
      <c r="F215" s="30" t="s">
        <v>433</v>
      </c>
      <c r="G215" s="30" t="s">
        <v>434</v>
      </c>
      <c r="H215" s="30"/>
      <c r="I215" s="29"/>
      <c r="J215" s="29"/>
      <c r="K215" s="31"/>
      <c r="L215" s="36"/>
      <c r="M215" s="33">
        <v>1480000</v>
      </c>
      <c r="N215" s="33">
        <f t="shared" si="13"/>
        <v>1480000</v>
      </c>
      <c r="O215" s="34"/>
      <c r="P215" s="34"/>
      <c r="Q215" s="34"/>
      <c r="R215" s="32">
        <v>480000</v>
      </c>
      <c r="S215" s="32"/>
      <c r="T215" s="35">
        <f t="shared" si="9"/>
        <v>480000</v>
      </c>
      <c r="U215" s="30" t="s">
        <v>435</v>
      </c>
      <c r="V215" s="43" t="str">
        <f>IF(T215&gt;N215,"Invalid","OK")</f>
        <v>OK</v>
      </c>
    </row>
    <row r="216" spans="1:22" s="59" customFormat="1" ht="18" thickBot="1" thickTop="1">
      <c r="A216" s="40" t="s">
        <v>524</v>
      </c>
      <c r="B216" s="26" t="s">
        <v>23</v>
      </c>
      <c r="C216" s="27" t="s">
        <v>538</v>
      </c>
      <c r="D216" s="30" t="s">
        <v>20</v>
      </c>
      <c r="E216" s="30"/>
      <c r="F216" s="30" t="s">
        <v>11</v>
      </c>
      <c r="G216" s="30"/>
      <c r="H216" s="30" t="s">
        <v>29</v>
      </c>
      <c r="I216" s="29"/>
      <c r="J216" s="29"/>
      <c r="K216" s="31"/>
      <c r="L216" s="36"/>
      <c r="M216" s="65"/>
      <c r="N216" s="65"/>
      <c r="O216" s="61"/>
      <c r="P216" s="61"/>
      <c r="Q216" s="61"/>
      <c r="R216" s="32"/>
      <c r="S216" s="32">
        <f>1.8*1000000</f>
        <v>1800000</v>
      </c>
      <c r="T216" s="34">
        <f>SUM(L216:S216)</f>
        <v>1800000</v>
      </c>
      <c r="U216" s="30" t="s">
        <v>393</v>
      </c>
      <c r="V216" s="43" t="e">
        <f>IF(#REF!&gt;T216,"Invalid","OK")</f>
        <v>#REF!</v>
      </c>
    </row>
    <row r="217" spans="1:22" s="59" customFormat="1" ht="34.5" thickBot="1" thickTop="1">
      <c r="A217" s="40" t="s">
        <v>524</v>
      </c>
      <c r="B217" s="26" t="s">
        <v>23</v>
      </c>
      <c r="C217" s="27" t="s">
        <v>538</v>
      </c>
      <c r="D217" s="30" t="s">
        <v>20</v>
      </c>
      <c r="E217" s="30"/>
      <c r="F217" s="30"/>
      <c r="G217" s="30" t="s">
        <v>436</v>
      </c>
      <c r="H217" s="30"/>
      <c r="I217" s="29"/>
      <c r="J217" s="29"/>
      <c r="K217" s="31"/>
      <c r="L217" s="36"/>
      <c r="M217" s="65"/>
      <c r="N217" s="65"/>
      <c r="O217" s="61"/>
      <c r="P217" s="61"/>
      <c r="Q217" s="61"/>
      <c r="R217" s="32"/>
      <c r="S217" s="32">
        <v>200000</v>
      </c>
      <c r="T217" s="34">
        <f>SUM(L217:S217)</f>
        <v>200000</v>
      </c>
      <c r="U217" s="30" t="s">
        <v>437</v>
      </c>
      <c r="V217" s="43" t="e">
        <f>IF(#REF!&gt;T217,"Invalid","OK")</f>
        <v>#REF!</v>
      </c>
    </row>
    <row r="218" spans="1:22" s="59" customFormat="1" ht="51" thickBot="1" thickTop="1">
      <c r="A218" s="40" t="s">
        <v>524</v>
      </c>
      <c r="B218" s="26" t="s">
        <v>23</v>
      </c>
      <c r="C218" s="27" t="s">
        <v>538</v>
      </c>
      <c r="D218" s="30" t="s">
        <v>20</v>
      </c>
      <c r="E218" s="30"/>
      <c r="F218" s="30" t="s">
        <v>11</v>
      </c>
      <c r="G218" s="30" t="s">
        <v>438</v>
      </c>
      <c r="H218" s="30"/>
      <c r="I218" s="29"/>
      <c r="J218" s="29"/>
      <c r="K218" s="31"/>
      <c r="L218" s="36"/>
      <c r="M218" s="65"/>
      <c r="N218" s="65"/>
      <c r="O218" s="61"/>
      <c r="P218" s="61"/>
      <c r="Q218" s="61"/>
      <c r="R218" s="32"/>
      <c r="S218" s="32">
        <v>5300526</v>
      </c>
      <c r="T218" s="34">
        <f>SUM(L218:S218)</f>
        <v>5300526</v>
      </c>
      <c r="U218" s="30" t="s">
        <v>439</v>
      </c>
      <c r="V218" s="43" t="e">
        <f>IF(#REF!&gt;T218,"Invalid","OK")</f>
        <v>#REF!</v>
      </c>
    </row>
    <row r="219" spans="1:22" s="59" customFormat="1" ht="18" thickBot="1" thickTop="1">
      <c r="A219" s="40" t="s">
        <v>524</v>
      </c>
      <c r="B219" s="26" t="s">
        <v>23</v>
      </c>
      <c r="C219" s="27" t="s">
        <v>538</v>
      </c>
      <c r="D219" s="30" t="s">
        <v>19</v>
      </c>
      <c r="E219" s="30"/>
      <c r="F219" s="30" t="s">
        <v>414</v>
      </c>
      <c r="G219" s="30" t="s">
        <v>440</v>
      </c>
      <c r="H219" s="30"/>
      <c r="I219" s="29"/>
      <c r="J219" s="29"/>
      <c r="K219" s="31"/>
      <c r="L219" s="36"/>
      <c r="M219" s="65"/>
      <c r="N219" s="65"/>
      <c r="O219" s="61"/>
      <c r="P219" s="61"/>
      <c r="Q219" s="61"/>
      <c r="R219" s="32"/>
      <c r="S219" s="32">
        <v>123000</v>
      </c>
      <c r="T219" s="34">
        <f>SUM(L219:S219)</f>
        <v>123000</v>
      </c>
      <c r="U219" s="30" t="s">
        <v>220</v>
      </c>
      <c r="V219" s="43" t="e">
        <f>IF(#REF!&gt;T219,"Invalid","OK")</f>
        <v>#REF!</v>
      </c>
    </row>
    <row r="220" spans="1:22" s="59" customFormat="1" ht="51" thickBot="1" thickTop="1">
      <c r="A220" s="40" t="s">
        <v>524</v>
      </c>
      <c r="B220" s="26" t="s">
        <v>23</v>
      </c>
      <c r="C220" s="27" t="s">
        <v>538</v>
      </c>
      <c r="D220" s="30" t="s">
        <v>19</v>
      </c>
      <c r="E220" s="30"/>
      <c r="F220" s="30" t="s">
        <v>414</v>
      </c>
      <c r="G220" s="30" t="s">
        <v>441</v>
      </c>
      <c r="H220" s="30"/>
      <c r="I220" s="29"/>
      <c r="J220" s="29"/>
      <c r="K220" s="31"/>
      <c r="L220" s="36"/>
      <c r="M220" s="33"/>
      <c r="N220" s="33">
        <f t="shared" si="13"/>
        <v>0</v>
      </c>
      <c r="O220" s="34"/>
      <c r="P220" s="34"/>
      <c r="Q220" s="34"/>
      <c r="R220" s="32">
        <v>716666.67</v>
      </c>
      <c r="S220" s="32"/>
      <c r="T220" s="35">
        <f t="shared" si="9"/>
        <v>716666.67</v>
      </c>
      <c r="U220" s="30" t="s">
        <v>442</v>
      </c>
      <c r="V220" s="43" t="str">
        <f aca="true" t="shared" si="14" ref="V220:V238">IF(T220&gt;N220,"Invalid","OK")</f>
        <v>Invalid</v>
      </c>
    </row>
    <row r="221" spans="1:22" s="28" customFormat="1" ht="34.5" thickBot="1" thickTop="1">
      <c r="A221" s="39" t="s">
        <v>524</v>
      </c>
      <c r="B221" s="26" t="s">
        <v>259</v>
      </c>
      <c r="C221" s="27" t="s">
        <v>538</v>
      </c>
      <c r="D221" s="30" t="s">
        <v>20</v>
      </c>
      <c r="E221" s="30"/>
      <c r="F221" s="30" t="s">
        <v>443</v>
      </c>
      <c r="G221" s="30" t="s">
        <v>444</v>
      </c>
      <c r="H221" s="30"/>
      <c r="I221" s="30"/>
      <c r="J221" s="30"/>
      <c r="K221" s="41"/>
      <c r="L221" s="36"/>
      <c r="M221" s="33"/>
      <c r="N221" s="33">
        <f t="shared" si="13"/>
        <v>0</v>
      </c>
      <c r="O221" s="34"/>
      <c r="P221" s="34"/>
      <c r="Q221" s="34"/>
      <c r="R221" s="32">
        <v>1600000</v>
      </c>
      <c r="S221" s="32">
        <v>2500000</v>
      </c>
      <c r="T221" s="35">
        <f t="shared" si="9"/>
        <v>4100000</v>
      </c>
      <c r="U221" s="30" t="s">
        <v>445</v>
      </c>
      <c r="V221" s="43" t="str">
        <f t="shared" si="14"/>
        <v>Invalid</v>
      </c>
    </row>
    <row r="222" spans="1:22" s="28" customFormat="1" ht="18" thickBot="1" thickTop="1">
      <c r="A222" s="39" t="s">
        <v>524</v>
      </c>
      <c r="B222" s="26" t="s">
        <v>259</v>
      </c>
      <c r="C222" s="27" t="s">
        <v>538</v>
      </c>
      <c r="D222" s="30" t="s">
        <v>20</v>
      </c>
      <c r="E222" s="30"/>
      <c r="F222" s="30" t="s">
        <v>443</v>
      </c>
      <c r="G222" s="30" t="s">
        <v>446</v>
      </c>
      <c r="H222" s="30"/>
      <c r="I222" s="30"/>
      <c r="J222" s="30"/>
      <c r="K222" s="41"/>
      <c r="L222" s="36"/>
      <c r="M222" s="33"/>
      <c r="N222" s="33">
        <f t="shared" si="13"/>
        <v>0</v>
      </c>
      <c r="O222" s="34"/>
      <c r="P222" s="34"/>
      <c r="Q222" s="34"/>
      <c r="R222" s="32">
        <v>8000000</v>
      </c>
      <c r="S222" s="32"/>
      <c r="T222" s="35">
        <f t="shared" si="9"/>
        <v>8000000</v>
      </c>
      <c r="U222" s="30"/>
      <c r="V222" s="43" t="str">
        <f t="shared" si="14"/>
        <v>Invalid</v>
      </c>
    </row>
    <row r="223" spans="1:22" s="28" customFormat="1" ht="18" thickBot="1" thickTop="1">
      <c r="A223" s="39" t="s">
        <v>524</v>
      </c>
      <c r="B223" s="26" t="s">
        <v>259</v>
      </c>
      <c r="C223" s="27" t="s">
        <v>538</v>
      </c>
      <c r="D223" s="30" t="s">
        <v>20</v>
      </c>
      <c r="E223" s="30"/>
      <c r="F223" s="30" t="s">
        <v>12</v>
      </c>
      <c r="G223" s="30"/>
      <c r="H223" s="30"/>
      <c r="I223" s="30"/>
      <c r="J223" s="30"/>
      <c r="K223" s="41"/>
      <c r="L223" s="36">
        <v>2568648</v>
      </c>
      <c r="M223" s="33"/>
      <c r="N223" s="33">
        <f t="shared" si="13"/>
        <v>2568648</v>
      </c>
      <c r="O223" s="34"/>
      <c r="P223" s="34"/>
      <c r="Q223" s="34"/>
      <c r="R223" s="32">
        <v>754443</v>
      </c>
      <c r="S223" s="32"/>
      <c r="T223" s="35">
        <f t="shared" si="9"/>
        <v>754443</v>
      </c>
      <c r="U223" s="30" t="s">
        <v>448</v>
      </c>
      <c r="V223" s="43" t="str">
        <f t="shared" si="14"/>
        <v>OK</v>
      </c>
    </row>
    <row r="224" spans="1:22" s="28" customFormat="1" ht="34.5" thickBot="1" thickTop="1">
      <c r="A224" s="39" t="s">
        <v>524</v>
      </c>
      <c r="B224" s="26" t="s">
        <v>259</v>
      </c>
      <c r="C224" s="27" t="s">
        <v>538</v>
      </c>
      <c r="D224" s="30" t="s">
        <v>19</v>
      </c>
      <c r="E224" s="30"/>
      <c r="F224" s="30" t="s">
        <v>14</v>
      </c>
      <c r="G224" s="30" t="s">
        <v>449</v>
      </c>
      <c r="H224" s="30"/>
      <c r="I224" s="30"/>
      <c r="J224" s="30"/>
      <c r="K224" s="41"/>
      <c r="L224" s="36"/>
      <c r="M224" s="33"/>
      <c r="N224" s="33">
        <f t="shared" si="13"/>
        <v>0</v>
      </c>
      <c r="O224" s="34"/>
      <c r="P224" s="34"/>
      <c r="Q224" s="34"/>
      <c r="R224" s="32">
        <v>2145872</v>
      </c>
      <c r="S224" s="32"/>
      <c r="T224" s="35">
        <f t="shared" si="9"/>
        <v>2145872</v>
      </c>
      <c r="U224" s="30" t="s">
        <v>448</v>
      </c>
      <c r="V224" s="43" t="str">
        <f t="shared" si="14"/>
        <v>Invalid</v>
      </c>
    </row>
    <row r="225" spans="1:22" s="28" customFormat="1" ht="34.5" thickBot="1" thickTop="1">
      <c r="A225" s="39" t="s">
        <v>524</v>
      </c>
      <c r="B225" s="26" t="s">
        <v>259</v>
      </c>
      <c r="C225" s="27" t="s">
        <v>538</v>
      </c>
      <c r="D225" s="30" t="s">
        <v>19</v>
      </c>
      <c r="E225" s="30"/>
      <c r="F225" s="30" t="s">
        <v>450</v>
      </c>
      <c r="G225" s="30" t="s">
        <v>451</v>
      </c>
      <c r="H225" s="30"/>
      <c r="I225" s="30"/>
      <c r="J225" s="30"/>
      <c r="K225" s="41"/>
      <c r="L225" s="36"/>
      <c r="M225" s="33"/>
      <c r="N225" s="33">
        <f t="shared" si="13"/>
        <v>0</v>
      </c>
      <c r="O225" s="34"/>
      <c r="P225" s="34"/>
      <c r="Q225" s="34"/>
      <c r="R225" s="32">
        <v>80365</v>
      </c>
      <c r="S225" s="32"/>
      <c r="T225" s="35">
        <f t="shared" si="9"/>
        <v>80365</v>
      </c>
      <c r="U225" s="30" t="s">
        <v>448</v>
      </c>
      <c r="V225" s="43" t="str">
        <f t="shared" si="14"/>
        <v>Invalid</v>
      </c>
    </row>
    <row r="226" spans="1:22" s="28" customFormat="1" ht="34.5" thickBot="1" thickTop="1">
      <c r="A226" s="39" t="s">
        <v>524</v>
      </c>
      <c r="B226" s="26" t="s">
        <v>259</v>
      </c>
      <c r="C226" s="27" t="s">
        <v>538</v>
      </c>
      <c r="D226" s="30" t="s">
        <v>19</v>
      </c>
      <c r="E226" s="30"/>
      <c r="F226" s="30" t="s">
        <v>33</v>
      </c>
      <c r="G226" s="30" t="s">
        <v>452</v>
      </c>
      <c r="H226" s="30"/>
      <c r="I226" s="30"/>
      <c r="J226" s="30"/>
      <c r="K226" s="41"/>
      <c r="L226" s="67">
        <v>860000</v>
      </c>
      <c r="M226" s="33"/>
      <c r="N226" s="33">
        <f t="shared" si="13"/>
        <v>860000</v>
      </c>
      <c r="O226" s="34"/>
      <c r="P226" s="34"/>
      <c r="Q226" s="34"/>
      <c r="R226" s="32">
        <v>168000</v>
      </c>
      <c r="S226" s="32"/>
      <c r="T226" s="35">
        <f t="shared" si="9"/>
        <v>168000</v>
      </c>
      <c r="U226" s="30" t="s">
        <v>453</v>
      </c>
      <c r="V226" s="43" t="str">
        <f t="shared" si="14"/>
        <v>OK</v>
      </c>
    </row>
    <row r="227" spans="1:22" s="28" customFormat="1" ht="34.5" thickBot="1" thickTop="1">
      <c r="A227" s="39" t="s">
        <v>524</v>
      </c>
      <c r="B227" s="26" t="s">
        <v>259</v>
      </c>
      <c r="C227" s="27" t="s">
        <v>538</v>
      </c>
      <c r="D227" s="30" t="s">
        <v>19</v>
      </c>
      <c r="E227" s="30"/>
      <c r="F227" s="30" t="s">
        <v>454</v>
      </c>
      <c r="G227" s="30" t="s">
        <v>455</v>
      </c>
      <c r="H227" s="30"/>
      <c r="I227" s="30"/>
      <c r="J227" s="30"/>
      <c r="K227" s="41"/>
      <c r="L227" s="67">
        <v>1000000</v>
      </c>
      <c r="M227" s="33"/>
      <c r="N227" s="33">
        <f t="shared" si="13"/>
        <v>1000000</v>
      </c>
      <c r="O227" s="34"/>
      <c r="P227" s="34"/>
      <c r="Q227" s="34"/>
      <c r="R227" s="32">
        <v>134081</v>
      </c>
      <c r="S227" s="32"/>
      <c r="T227" s="35">
        <f t="shared" si="9"/>
        <v>134081</v>
      </c>
      <c r="U227" s="30" t="s">
        <v>447</v>
      </c>
      <c r="V227" s="43" t="str">
        <f t="shared" si="14"/>
        <v>OK</v>
      </c>
    </row>
    <row r="228" spans="1:22" s="28" customFormat="1" ht="51" thickBot="1" thickTop="1">
      <c r="A228" s="39" t="s">
        <v>524</v>
      </c>
      <c r="B228" s="40" t="s">
        <v>37</v>
      </c>
      <c r="C228" s="44" t="s">
        <v>22</v>
      </c>
      <c r="D228" s="30" t="s">
        <v>22</v>
      </c>
      <c r="E228" s="30"/>
      <c r="F228" s="52" t="s">
        <v>456</v>
      </c>
      <c r="G228" s="52" t="s">
        <v>457</v>
      </c>
      <c r="H228" s="30" t="s">
        <v>35</v>
      </c>
      <c r="I228" s="30"/>
      <c r="J228" s="30"/>
      <c r="K228" s="41"/>
      <c r="L228" s="36"/>
      <c r="M228" s="33"/>
      <c r="N228" s="33">
        <f t="shared" si="13"/>
        <v>0</v>
      </c>
      <c r="O228" s="34"/>
      <c r="P228" s="34"/>
      <c r="Q228" s="34"/>
      <c r="R228" s="36">
        <v>8359</v>
      </c>
      <c r="S228" s="36"/>
      <c r="T228" s="35">
        <f t="shared" si="9"/>
        <v>8359</v>
      </c>
      <c r="U228" s="68" t="s">
        <v>458</v>
      </c>
      <c r="V228" s="43" t="str">
        <f t="shared" si="14"/>
        <v>Invalid</v>
      </c>
    </row>
    <row r="229" spans="1:22" s="28" customFormat="1" ht="18" thickBot="1" thickTop="1">
      <c r="A229" s="39" t="s">
        <v>524</v>
      </c>
      <c r="B229" s="40" t="s">
        <v>37</v>
      </c>
      <c r="C229" s="44" t="s">
        <v>22</v>
      </c>
      <c r="D229" s="30" t="s">
        <v>22</v>
      </c>
      <c r="E229" s="30"/>
      <c r="F229" s="52" t="s">
        <v>459</v>
      </c>
      <c r="G229" s="52" t="s">
        <v>460</v>
      </c>
      <c r="H229" s="52" t="s">
        <v>21</v>
      </c>
      <c r="I229" s="30"/>
      <c r="J229" s="30"/>
      <c r="K229" s="41"/>
      <c r="L229" s="36"/>
      <c r="M229" s="33"/>
      <c r="N229" s="33">
        <f t="shared" si="13"/>
        <v>0</v>
      </c>
      <c r="O229" s="34"/>
      <c r="P229" s="34"/>
      <c r="Q229" s="34"/>
      <c r="R229" s="36">
        <v>12000</v>
      </c>
      <c r="S229" s="36"/>
      <c r="T229" s="35">
        <f t="shared" si="9"/>
        <v>12000</v>
      </c>
      <c r="U229" s="68" t="s">
        <v>315</v>
      </c>
      <c r="V229" s="43" t="str">
        <f t="shared" si="14"/>
        <v>Invalid</v>
      </c>
    </row>
    <row r="230" spans="1:22" s="28" customFormat="1" ht="18" thickBot="1" thickTop="1">
      <c r="A230" s="39" t="s">
        <v>524</v>
      </c>
      <c r="B230" s="40" t="s">
        <v>37</v>
      </c>
      <c r="C230" s="44" t="s">
        <v>22</v>
      </c>
      <c r="D230" s="30" t="s">
        <v>22</v>
      </c>
      <c r="E230" s="30"/>
      <c r="F230" s="52" t="s">
        <v>461</v>
      </c>
      <c r="G230" s="52" t="s">
        <v>462</v>
      </c>
      <c r="H230" s="52" t="s">
        <v>21</v>
      </c>
      <c r="I230" s="30"/>
      <c r="J230" s="30"/>
      <c r="K230" s="41"/>
      <c r="L230" s="36"/>
      <c r="M230" s="33"/>
      <c r="N230" s="33">
        <f t="shared" si="13"/>
        <v>0</v>
      </c>
      <c r="O230" s="34"/>
      <c r="P230" s="34"/>
      <c r="Q230" s="34"/>
      <c r="R230" s="36">
        <v>331860</v>
      </c>
      <c r="S230" s="36">
        <v>894900</v>
      </c>
      <c r="T230" s="35">
        <f t="shared" si="9"/>
        <v>1226760</v>
      </c>
      <c r="U230" s="68" t="s">
        <v>328</v>
      </c>
      <c r="V230" s="43" t="str">
        <f t="shared" si="14"/>
        <v>Invalid</v>
      </c>
    </row>
    <row r="231" spans="1:22" s="28" customFormat="1" ht="34.5" thickBot="1" thickTop="1">
      <c r="A231" s="39" t="s">
        <v>524</v>
      </c>
      <c r="B231" s="40" t="s">
        <v>72</v>
      </c>
      <c r="C231" s="44" t="s">
        <v>22</v>
      </c>
      <c r="D231" s="30" t="s">
        <v>22</v>
      </c>
      <c r="E231" s="30"/>
      <c r="F231" s="57" t="s">
        <v>463</v>
      </c>
      <c r="G231" s="57" t="s">
        <v>391</v>
      </c>
      <c r="H231" s="29" t="s">
        <v>34</v>
      </c>
      <c r="I231" s="29"/>
      <c r="J231" s="30"/>
      <c r="K231" s="41"/>
      <c r="L231" s="32"/>
      <c r="M231" s="33">
        <v>1300000</v>
      </c>
      <c r="N231" s="33">
        <f t="shared" si="13"/>
        <v>1300000</v>
      </c>
      <c r="O231" s="34"/>
      <c r="P231" s="34"/>
      <c r="Q231" s="34"/>
      <c r="R231" s="32"/>
      <c r="S231" s="36"/>
      <c r="T231" s="35">
        <f t="shared" si="9"/>
        <v>0</v>
      </c>
      <c r="U231" s="68" t="s">
        <v>464</v>
      </c>
      <c r="V231" s="43" t="str">
        <f t="shared" si="14"/>
        <v>OK</v>
      </c>
    </row>
    <row r="232" spans="1:22" s="28" customFormat="1" ht="34.5" thickBot="1" thickTop="1">
      <c r="A232" s="39" t="s">
        <v>524</v>
      </c>
      <c r="B232" s="40" t="s">
        <v>72</v>
      </c>
      <c r="C232" s="44" t="s">
        <v>22</v>
      </c>
      <c r="D232" s="30" t="s">
        <v>22</v>
      </c>
      <c r="E232" s="30"/>
      <c r="F232" s="30" t="s">
        <v>465</v>
      </c>
      <c r="G232" s="57" t="s">
        <v>391</v>
      </c>
      <c r="H232" s="30" t="s">
        <v>28</v>
      </c>
      <c r="I232" s="30"/>
      <c r="J232" s="30"/>
      <c r="K232" s="41"/>
      <c r="L232" s="32">
        <f>129*54000</f>
        <v>6966000</v>
      </c>
      <c r="M232" s="42"/>
      <c r="N232" s="33">
        <f t="shared" si="13"/>
        <v>6966000</v>
      </c>
      <c r="O232" s="34"/>
      <c r="P232" s="34"/>
      <c r="Q232" s="34"/>
      <c r="R232" s="32"/>
      <c r="S232" s="36"/>
      <c r="T232" s="35">
        <f t="shared" si="9"/>
        <v>0</v>
      </c>
      <c r="U232" s="68" t="s">
        <v>466</v>
      </c>
      <c r="V232" s="43" t="str">
        <f t="shared" si="14"/>
        <v>OK</v>
      </c>
    </row>
    <row r="233" spans="1:22" s="28" customFormat="1" ht="18" thickBot="1" thickTop="1">
      <c r="A233" s="39" t="s">
        <v>524</v>
      </c>
      <c r="B233" s="40" t="s">
        <v>18</v>
      </c>
      <c r="C233" s="44" t="s">
        <v>22</v>
      </c>
      <c r="D233" s="30" t="s">
        <v>22</v>
      </c>
      <c r="E233" s="30"/>
      <c r="F233" s="30" t="s">
        <v>467</v>
      </c>
      <c r="G233" s="30"/>
      <c r="H233" s="30"/>
      <c r="I233" s="30"/>
      <c r="J233" s="30"/>
      <c r="K233" s="41"/>
      <c r="L233" s="32"/>
      <c r="M233" s="42"/>
      <c r="N233" s="33">
        <f t="shared" si="13"/>
        <v>0</v>
      </c>
      <c r="O233" s="34"/>
      <c r="P233" s="34"/>
      <c r="Q233" s="34"/>
      <c r="R233" s="32"/>
      <c r="S233" s="36">
        <v>390000</v>
      </c>
      <c r="T233" s="35">
        <f aca="true" t="shared" si="15" ref="T233:T238">SUM(R233:S233)</f>
        <v>390000</v>
      </c>
      <c r="U233" s="68" t="s">
        <v>468</v>
      </c>
      <c r="V233" s="43" t="str">
        <f t="shared" si="14"/>
        <v>Invalid</v>
      </c>
    </row>
    <row r="234" spans="1:22" s="28" customFormat="1" ht="18" thickBot="1" thickTop="1">
      <c r="A234" s="39" t="s">
        <v>524</v>
      </c>
      <c r="B234" s="40" t="s">
        <v>18</v>
      </c>
      <c r="C234" s="44" t="s">
        <v>22</v>
      </c>
      <c r="D234" s="30" t="s">
        <v>22</v>
      </c>
      <c r="E234" s="30"/>
      <c r="F234" s="30" t="s">
        <v>467</v>
      </c>
      <c r="G234" s="30"/>
      <c r="H234" s="30"/>
      <c r="I234" s="30"/>
      <c r="J234" s="30"/>
      <c r="K234" s="41"/>
      <c r="L234" s="32"/>
      <c r="M234" s="42"/>
      <c r="N234" s="33">
        <f t="shared" si="13"/>
        <v>0</v>
      </c>
      <c r="O234" s="34"/>
      <c r="P234" s="34"/>
      <c r="Q234" s="34"/>
      <c r="R234" s="32"/>
      <c r="S234" s="36">
        <v>390000</v>
      </c>
      <c r="T234" s="35">
        <f t="shared" si="15"/>
        <v>390000</v>
      </c>
      <c r="U234" s="68" t="s">
        <v>469</v>
      </c>
      <c r="V234" s="43" t="str">
        <f t="shared" si="14"/>
        <v>Invalid</v>
      </c>
    </row>
    <row r="235" spans="1:22" s="28" customFormat="1" ht="18" thickBot="1" thickTop="1">
      <c r="A235" s="39" t="s">
        <v>524</v>
      </c>
      <c r="B235" s="40" t="s">
        <v>18</v>
      </c>
      <c r="C235" s="44" t="s">
        <v>22</v>
      </c>
      <c r="D235" s="30" t="s">
        <v>22</v>
      </c>
      <c r="E235" s="30"/>
      <c r="F235" s="30" t="s">
        <v>467</v>
      </c>
      <c r="G235" s="30"/>
      <c r="H235" s="30"/>
      <c r="I235" s="30"/>
      <c r="J235" s="30"/>
      <c r="K235" s="41"/>
      <c r="L235" s="32"/>
      <c r="M235" s="42"/>
      <c r="N235" s="33">
        <f t="shared" si="13"/>
        <v>0</v>
      </c>
      <c r="O235" s="34"/>
      <c r="P235" s="34"/>
      <c r="Q235" s="34"/>
      <c r="R235" s="32"/>
      <c r="S235" s="36">
        <v>396000</v>
      </c>
      <c r="T235" s="35">
        <f t="shared" si="15"/>
        <v>396000</v>
      </c>
      <c r="U235" s="68" t="s">
        <v>470</v>
      </c>
      <c r="V235" s="43" t="str">
        <f t="shared" si="14"/>
        <v>Invalid</v>
      </c>
    </row>
    <row r="236" spans="1:22" s="28" customFormat="1" ht="18" thickBot="1" thickTop="1">
      <c r="A236" s="39" t="s">
        <v>524</v>
      </c>
      <c r="B236" s="56" t="s">
        <v>17</v>
      </c>
      <c r="C236" s="44" t="s">
        <v>22</v>
      </c>
      <c r="D236" s="30" t="s">
        <v>22</v>
      </c>
      <c r="E236" s="30"/>
      <c r="F236" s="52" t="s">
        <v>471</v>
      </c>
      <c r="G236" s="52" t="s">
        <v>472</v>
      </c>
      <c r="H236" s="52" t="s">
        <v>24</v>
      </c>
      <c r="I236" s="52"/>
      <c r="J236" s="52"/>
      <c r="K236" s="58"/>
      <c r="L236" s="32"/>
      <c r="M236" s="42">
        <v>2619548.15</v>
      </c>
      <c r="N236" s="33">
        <f t="shared" si="13"/>
        <v>2619548.15</v>
      </c>
      <c r="O236" s="34"/>
      <c r="P236" s="34"/>
      <c r="Q236" s="34"/>
      <c r="R236" s="32">
        <v>857228.13</v>
      </c>
      <c r="S236" s="32"/>
      <c r="T236" s="35">
        <f t="shared" si="15"/>
        <v>857228.13</v>
      </c>
      <c r="U236" s="52" t="s">
        <v>473</v>
      </c>
      <c r="V236" s="43" t="str">
        <f t="shared" si="14"/>
        <v>OK</v>
      </c>
    </row>
    <row r="237" spans="1:22" s="28" customFormat="1" ht="34.5" thickBot="1" thickTop="1">
      <c r="A237" s="39" t="s">
        <v>524</v>
      </c>
      <c r="B237" s="56" t="s">
        <v>17</v>
      </c>
      <c r="C237" s="44" t="s">
        <v>22</v>
      </c>
      <c r="D237" s="30" t="s">
        <v>22</v>
      </c>
      <c r="E237" s="30"/>
      <c r="F237" s="52" t="s">
        <v>474</v>
      </c>
      <c r="G237" s="52"/>
      <c r="H237" s="52"/>
      <c r="I237" s="52"/>
      <c r="J237" s="52"/>
      <c r="K237" s="58"/>
      <c r="L237" s="32"/>
      <c r="M237" s="42">
        <v>5000000</v>
      </c>
      <c r="N237" s="33">
        <f t="shared" si="13"/>
        <v>5000000</v>
      </c>
      <c r="O237" s="34"/>
      <c r="P237" s="34"/>
      <c r="Q237" s="34"/>
      <c r="R237" s="32">
        <v>1969145.35</v>
      </c>
      <c r="S237" s="32">
        <v>2311823</v>
      </c>
      <c r="T237" s="35">
        <f t="shared" si="15"/>
        <v>4280968.35</v>
      </c>
      <c r="U237" s="52" t="s">
        <v>475</v>
      </c>
      <c r="V237" s="43" t="str">
        <f t="shared" si="14"/>
        <v>OK</v>
      </c>
    </row>
    <row r="238" spans="1:22" s="59" customFormat="1" ht="18" thickBot="1" thickTop="1">
      <c r="A238" s="40" t="s">
        <v>524</v>
      </c>
      <c r="B238" s="26" t="s">
        <v>23</v>
      </c>
      <c r="C238" s="44" t="s">
        <v>22</v>
      </c>
      <c r="D238" s="30" t="s">
        <v>22</v>
      </c>
      <c r="E238" s="30"/>
      <c r="F238" s="30" t="s">
        <v>476</v>
      </c>
      <c r="G238" s="30" t="s">
        <v>477</v>
      </c>
      <c r="H238" s="30" t="s">
        <v>21</v>
      </c>
      <c r="I238" s="30"/>
      <c r="J238" s="30"/>
      <c r="K238" s="41"/>
      <c r="L238" s="32"/>
      <c r="M238" s="42"/>
      <c r="N238" s="33">
        <f t="shared" si="13"/>
        <v>0</v>
      </c>
      <c r="O238" s="34"/>
      <c r="P238" s="34"/>
      <c r="Q238" s="34"/>
      <c r="R238" s="32">
        <f>1.7*1000000</f>
        <v>1700000</v>
      </c>
      <c r="S238" s="32"/>
      <c r="T238" s="35">
        <f t="shared" si="15"/>
        <v>1700000</v>
      </c>
      <c r="U238" s="30" t="s">
        <v>401</v>
      </c>
      <c r="V238" s="43" t="str">
        <f t="shared" si="14"/>
        <v>Invalid</v>
      </c>
    </row>
    <row r="239" spans="1:22" s="59" customFormat="1" ht="18" thickBot="1" thickTop="1">
      <c r="A239" s="40" t="s">
        <v>524</v>
      </c>
      <c r="B239" s="26" t="s">
        <v>23</v>
      </c>
      <c r="C239" s="44" t="s">
        <v>22</v>
      </c>
      <c r="D239" s="30" t="s">
        <v>22</v>
      </c>
      <c r="E239" s="30"/>
      <c r="F239" s="30" t="s">
        <v>478</v>
      </c>
      <c r="G239" s="30" t="s">
        <v>479</v>
      </c>
      <c r="H239" s="30"/>
      <c r="I239" s="30"/>
      <c r="J239" s="30"/>
      <c r="K239" s="41"/>
      <c r="L239" s="61"/>
      <c r="M239" s="65"/>
      <c r="N239" s="65"/>
      <c r="O239" s="61"/>
      <c r="P239" s="61"/>
      <c r="Q239" s="61"/>
      <c r="R239" s="32">
        <f>129*16320</f>
        <v>2105280</v>
      </c>
      <c r="S239" s="32"/>
      <c r="T239" s="34">
        <f>SUM(R239:S239)</f>
        <v>2105280</v>
      </c>
      <c r="U239" s="29" t="s">
        <v>409</v>
      </c>
      <c r="V239" s="43" t="e">
        <f>IF(#REF!&gt;T239,"Invalid","OK")</f>
        <v>#REF!</v>
      </c>
    </row>
    <row r="240" spans="1:22" s="59" customFormat="1" ht="34.5" thickBot="1" thickTop="1">
      <c r="A240" s="40" t="s">
        <v>524</v>
      </c>
      <c r="B240" s="26" t="s">
        <v>23</v>
      </c>
      <c r="C240" s="44" t="s">
        <v>22</v>
      </c>
      <c r="D240" s="30" t="s">
        <v>22</v>
      </c>
      <c r="E240" s="30"/>
      <c r="F240" s="30" t="s">
        <v>480</v>
      </c>
      <c r="G240" s="30" t="s">
        <v>481</v>
      </c>
      <c r="H240" s="30"/>
      <c r="I240" s="30"/>
      <c r="J240" s="30"/>
      <c r="K240" s="41"/>
      <c r="L240" s="61"/>
      <c r="M240" s="65"/>
      <c r="N240" s="65"/>
      <c r="O240" s="61"/>
      <c r="P240" s="61"/>
      <c r="Q240" s="61"/>
      <c r="R240" s="32">
        <f>163*30000</f>
        <v>4890000</v>
      </c>
      <c r="S240" s="32"/>
      <c r="T240" s="34">
        <f>SUM(R240:S240)</f>
        <v>4890000</v>
      </c>
      <c r="U240" s="29" t="s">
        <v>409</v>
      </c>
      <c r="V240" s="43" t="e">
        <f>IF(#REF!&gt;T240,"Invalid","OK")</f>
        <v>#REF!</v>
      </c>
    </row>
    <row r="241" spans="1:22" s="59" customFormat="1" ht="51" thickBot="1" thickTop="1">
      <c r="A241" s="40" t="s">
        <v>524</v>
      </c>
      <c r="B241" s="26" t="s">
        <v>23</v>
      </c>
      <c r="C241" s="44" t="s">
        <v>22</v>
      </c>
      <c r="D241" s="30" t="s">
        <v>22</v>
      </c>
      <c r="E241" s="30"/>
      <c r="F241" s="29"/>
      <c r="G241" s="30" t="s">
        <v>482</v>
      </c>
      <c r="H241" s="30"/>
      <c r="I241" s="30"/>
      <c r="J241" s="30"/>
      <c r="K241" s="41"/>
      <c r="L241" s="32"/>
      <c r="M241" s="42"/>
      <c r="N241" s="33">
        <f aca="true" t="shared" si="16" ref="N241:N257">SUM(L241:M241)</f>
        <v>0</v>
      </c>
      <c r="O241" s="34"/>
      <c r="P241" s="34"/>
      <c r="Q241" s="34"/>
      <c r="R241" s="32">
        <v>920000</v>
      </c>
      <c r="S241" s="32"/>
      <c r="T241" s="35">
        <f aca="true" t="shared" si="17" ref="T241:T257">SUM(R241:S241)</f>
        <v>920000</v>
      </c>
      <c r="U241" s="30" t="s">
        <v>483</v>
      </c>
      <c r="V241" s="43" t="str">
        <f aca="true" t="shared" si="18" ref="V241:V257">IF(T241&gt;N241,"Invalid","OK")</f>
        <v>Invalid</v>
      </c>
    </row>
    <row r="242" spans="1:22" s="59" customFormat="1" ht="18" thickBot="1" thickTop="1">
      <c r="A242" s="40" t="s">
        <v>524</v>
      </c>
      <c r="B242" s="26" t="s">
        <v>23</v>
      </c>
      <c r="C242" s="44" t="s">
        <v>22</v>
      </c>
      <c r="D242" s="30" t="s">
        <v>22</v>
      </c>
      <c r="E242" s="30"/>
      <c r="F242" s="29"/>
      <c r="G242" s="30" t="s">
        <v>484</v>
      </c>
      <c r="H242" s="30"/>
      <c r="I242" s="30"/>
      <c r="J242" s="30"/>
      <c r="K242" s="41"/>
      <c r="L242" s="32"/>
      <c r="M242" s="42"/>
      <c r="N242" s="33">
        <f t="shared" si="16"/>
        <v>0</v>
      </c>
      <c r="O242" s="34"/>
      <c r="P242" s="34"/>
      <c r="Q242" s="34"/>
      <c r="R242" s="32"/>
      <c r="S242" s="32">
        <v>2163960</v>
      </c>
      <c r="T242" s="35">
        <f t="shared" si="17"/>
        <v>2163960</v>
      </c>
      <c r="U242" s="30" t="s">
        <v>485</v>
      </c>
      <c r="V242" s="43" t="str">
        <f t="shared" si="18"/>
        <v>Invalid</v>
      </c>
    </row>
    <row r="243" spans="1:22" s="28" customFormat="1" ht="34.5" thickBot="1" thickTop="1">
      <c r="A243" s="39" t="s">
        <v>524</v>
      </c>
      <c r="B243" s="26" t="s">
        <v>259</v>
      </c>
      <c r="C243" s="44" t="s">
        <v>22</v>
      </c>
      <c r="D243" s="30" t="s">
        <v>22</v>
      </c>
      <c r="E243" s="30"/>
      <c r="F243" s="30" t="s">
        <v>486</v>
      </c>
      <c r="G243" s="30" t="s">
        <v>487</v>
      </c>
      <c r="H243" s="51" t="s">
        <v>28</v>
      </c>
      <c r="I243" s="30"/>
      <c r="J243" s="30"/>
      <c r="K243" s="41"/>
      <c r="L243" s="32"/>
      <c r="M243" s="42"/>
      <c r="N243" s="33">
        <f t="shared" si="16"/>
        <v>0</v>
      </c>
      <c r="O243" s="34"/>
      <c r="P243" s="34"/>
      <c r="Q243" s="34"/>
      <c r="R243" s="32">
        <v>500000</v>
      </c>
      <c r="S243" s="32"/>
      <c r="T243" s="35">
        <f t="shared" si="17"/>
        <v>500000</v>
      </c>
      <c r="U243" s="30" t="s">
        <v>488</v>
      </c>
      <c r="V243" s="43" t="str">
        <f t="shared" si="18"/>
        <v>Invalid</v>
      </c>
    </row>
    <row r="244" spans="1:22" s="28" customFormat="1" ht="18" thickBot="1" thickTop="1">
      <c r="A244" s="39" t="s">
        <v>524</v>
      </c>
      <c r="B244" s="26" t="s">
        <v>259</v>
      </c>
      <c r="C244" s="44" t="s">
        <v>22</v>
      </c>
      <c r="D244" s="30" t="s">
        <v>22</v>
      </c>
      <c r="E244" s="30"/>
      <c r="F244" s="30" t="s">
        <v>486</v>
      </c>
      <c r="G244" s="30" t="s">
        <v>489</v>
      </c>
      <c r="H244" s="30" t="s">
        <v>490</v>
      </c>
      <c r="I244" s="30"/>
      <c r="J244" s="30"/>
      <c r="K244" s="41"/>
      <c r="L244" s="32"/>
      <c r="M244" s="42"/>
      <c r="N244" s="33">
        <f t="shared" si="16"/>
        <v>0</v>
      </c>
      <c r="O244" s="34"/>
      <c r="P244" s="34"/>
      <c r="Q244" s="34"/>
      <c r="R244" s="32">
        <v>257030.3</v>
      </c>
      <c r="S244" s="32"/>
      <c r="T244" s="35">
        <f t="shared" si="17"/>
        <v>257030.3</v>
      </c>
      <c r="U244" s="30" t="s">
        <v>491</v>
      </c>
      <c r="V244" s="43" t="str">
        <f t="shared" si="18"/>
        <v>Invalid</v>
      </c>
    </row>
    <row r="245" spans="1:22" s="28" customFormat="1" ht="84" thickBot="1" thickTop="1">
      <c r="A245" s="39" t="s">
        <v>524</v>
      </c>
      <c r="B245" s="26" t="s">
        <v>259</v>
      </c>
      <c r="C245" s="44" t="s">
        <v>22</v>
      </c>
      <c r="D245" s="30" t="s">
        <v>22</v>
      </c>
      <c r="E245" s="30"/>
      <c r="F245" s="30" t="s">
        <v>492</v>
      </c>
      <c r="G245" s="30" t="s">
        <v>493</v>
      </c>
      <c r="H245" s="30" t="s">
        <v>24</v>
      </c>
      <c r="I245" s="30"/>
      <c r="J245" s="30"/>
      <c r="K245" s="41"/>
      <c r="L245" s="32"/>
      <c r="M245" s="42"/>
      <c r="N245" s="33">
        <f t="shared" si="16"/>
        <v>0</v>
      </c>
      <c r="O245" s="34"/>
      <c r="P245" s="34"/>
      <c r="Q245" s="34"/>
      <c r="R245" s="32">
        <v>19155622</v>
      </c>
      <c r="S245" s="32"/>
      <c r="T245" s="35">
        <f t="shared" si="17"/>
        <v>19155622</v>
      </c>
      <c r="U245" s="30" t="s">
        <v>494</v>
      </c>
      <c r="V245" s="43" t="str">
        <f t="shared" si="18"/>
        <v>Invalid</v>
      </c>
    </row>
    <row r="246" spans="1:22" s="28" customFormat="1" ht="67.5" thickBot="1" thickTop="1">
      <c r="A246" s="39" t="s">
        <v>524</v>
      </c>
      <c r="B246" s="26" t="s">
        <v>259</v>
      </c>
      <c r="C246" s="44" t="s">
        <v>22</v>
      </c>
      <c r="D246" s="30" t="s">
        <v>22</v>
      </c>
      <c r="E246" s="30"/>
      <c r="F246" s="30" t="s">
        <v>30</v>
      </c>
      <c r="G246" s="30" t="s">
        <v>495</v>
      </c>
      <c r="H246" s="30" t="s">
        <v>24</v>
      </c>
      <c r="I246" s="30"/>
      <c r="J246" s="30"/>
      <c r="K246" s="41"/>
      <c r="L246" s="69">
        <v>1105000</v>
      </c>
      <c r="M246" s="42"/>
      <c r="N246" s="33">
        <f t="shared" si="16"/>
        <v>1105000</v>
      </c>
      <c r="O246" s="34"/>
      <c r="P246" s="34"/>
      <c r="Q246" s="34"/>
      <c r="R246" s="32">
        <v>552500</v>
      </c>
      <c r="S246" s="32"/>
      <c r="T246" s="35">
        <f t="shared" si="17"/>
        <v>552500</v>
      </c>
      <c r="U246" s="30" t="s">
        <v>496</v>
      </c>
      <c r="V246" s="43" t="str">
        <f t="shared" si="18"/>
        <v>OK</v>
      </c>
    </row>
    <row r="247" spans="1:22" s="28" customFormat="1" ht="34.5" thickBot="1" thickTop="1">
      <c r="A247" s="39" t="s">
        <v>524</v>
      </c>
      <c r="B247" s="26" t="s">
        <v>259</v>
      </c>
      <c r="C247" s="44" t="s">
        <v>22</v>
      </c>
      <c r="D247" s="30" t="s">
        <v>22</v>
      </c>
      <c r="E247" s="30"/>
      <c r="F247" s="30" t="s">
        <v>497</v>
      </c>
      <c r="G247" s="30" t="s">
        <v>498</v>
      </c>
      <c r="H247" s="30" t="s">
        <v>24</v>
      </c>
      <c r="I247" s="30"/>
      <c r="J247" s="30"/>
      <c r="K247" s="41"/>
      <c r="L247" s="32"/>
      <c r="M247" s="42"/>
      <c r="N247" s="33">
        <f t="shared" si="16"/>
        <v>0</v>
      </c>
      <c r="O247" s="34"/>
      <c r="P247" s="34"/>
      <c r="Q247" s="34"/>
      <c r="R247" s="36"/>
      <c r="S247" s="32">
        <f>163*18000</f>
        <v>2934000</v>
      </c>
      <c r="T247" s="35">
        <f t="shared" si="17"/>
        <v>2934000</v>
      </c>
      <c r="U247" s="30" t="s">
        <v>268</v>
      </c>
      <c r="V247" s="43" t="str">
        <f t="shared" si="18"/>
        <v>Invalid</v>
      </c>
    </row>
    <row r="248" spans="1:22" s="28" customFormat="1" ht="34.5" thickBot="1" thickTop="1">
      <c r="A248" s="39" t="s">
        <v>524</v>
      </c>
      <c r="B248" s="26" t="s">
        <v>259</v>
      </c>
      <c r="C248" s="44" t="s">
        <v>22</v>
      </c>
      <c r="D248" s="30" t="s">
        <v>22</v>
      </c>
      <c r="E248" s="30"/>
      <c r="F248" s="30" t="s">
        <v>30</v>
      </c>
      <c r="G248" s="30" t="s">
        <v>499</v>
      </c>
      <c r="H248" s="30"/>
      <c r="I248" s="30"/>
      <c r="J248" s="30"/>
      <c r="K248" s="41"/>
      <c r="L248" s="32">
        <v>396000</v>
      </c>
      <c r="M248" s="42"/>
      <c r="N248" s="33">
        <f t="shared" si="16"/>
        <v>396000</v>
      </c>
      <c r="O248" s="34"/>
      <c r="P248" s="34"/>
      <c r="Q248" s="34"/>
      <c r="R248" s="36">
        <v>99000</v>
      </c>
      <c r="S248" s="32"/>
      <c r="T248" s="35">
        <f t="shared" si="17"/>
        <v>99000</v>
      </c>
      <c r="U248" s="30" t="s">
        <v>500</v>
      </c>
      <c r="V248" s="43" t="str">
        <f t="shared" si="18"/>
        <v>OK</v>
      </c>
    </row>
    <row r="249" spans="1:23" s="43" customFormat="1" ht="34.5" thickBot="1" thickTop="1">
      <c r="A249" s="70" t="s">
        <v>524</v>
      </c>
      <c r="B249" s="71" t="s">
        <v>259</v>
      </c>
      <c r="C249" s="44" t="s">
        <v>22</v>
      </c>
      <c r="D249" s="72" t="s">
        <v>22</v>
      </c>
      <c r="E249" s="72"/>
      <c r="F249" s="72" t="s">
        <v>486</v>
      </c>
      <c r="G249" s="72" t="s">
        <v>501</v>
      </c>
      <c r="H249" s="72"/>
      <c r="I249" s="72"/>
      <c r="J249" s="72"/>
      <c r="K249" s="73"/>
      <c r="L249" s="74"/>
      <c r="M249" s="75"/>
      <c r="N249" s="33">
        <f t="shared" si="16"/>
        <v>0</v>
      </c>
      <c r="O249" s="34"/>
      <c r="P249" s="34"/>
      <c r="Q249" s="34"/>
      <c r="R249" s="76">
        <v>2145872</v>
      </c>
      <c r="S249" s="74"/>
      <c r="T249" s="35">
        <f t="shared" si="17"/>
        <v>2145872</v>
      </c>
      <c r="U249" s="72" t="s">
        <v>268</v>
      </c>
      <c r="V249" s="43" t="str">
        <f t="shared" si="18"/>
        <v>Invalid</v>
      </c>
      <c r="W249" s="43" t="s">
        <v>527</v>
      </c>
    </row>
    <row r="250" spans="1:22" s="28" customFormat="1" ht="34.5" thickBot="1" thickTop="1">
      <c r="A250" s="39" t="s">
        <v>524</v>
      </c>
      <c r="B250" s="26" t="s">
        <v>259</v>
      </c>
      <c r="C250" s="44" t="s">
        <v>22</v>
      </c>
      <c r="D250" s="30" t="s">
        <v>22</v>
      </c>
      <c r="E250" s="30"/>
      <c r="F250" s="30" t="s">
        <v>486</v>
      </c>
      <c r="G250" s="30" t="s">
        <v>502</v>
      </c>
      <c r="H250" s="30"/>
      <c r="I250" s="30"/>
      <c r="J250" s="30"/>
      <c r="K250" s="41"/>
      <c r="L250" s="69">
        <v>817500</v>
      </c>
      <c r="M250" s="77">
        <v>25000</v>
      </c>
      <c r="N250" s="33">
        <f t="shared" si="16"/>
        <v>842500</v>
      </c>
      <c r="O250" s="34"/>
      <c r="P250" s="34"/>
      <c r="Q250" s="34"/>
      <c r="R250" s="36"/>
      <c r="S250" s="32"/>
      <c r="T250" s="35">
        <f t="shared" si="17"/>
        <v>0</v>
      </c>
      <c r="U250" s="30" t="s">
        <v>503</v>
      </c>
      <c r="V250" s="43" t="str">
        <f t="shared" si="18"/>
        <v>OK</v>
      </c>
    </row>
    <row r="251" spans="1:22" s="28" customFormat="1" ht="34.5" thickBot="1" thickTop="1">
      <c r="A251" s="39" t="s">
        <v>524</v>
      </c>
      <c r="B251" s="26" t="s">
        <v>259</v>
      </c>
      <c r="C251" s="44" t="s">
        <v>22</v>
      </c>
      <c r="D251" s="30" t="s">
        <v>22</v>
      </c>
      <c r="E251" s="30"/>
      <c r="F251" s="30" t="s">
        <v>30</v>
      </c>
      <c r="G251" s="30" t="s">
        <v>504</v>
      </c>
      <c r="H251" s="30"/>
      <c r="I251" s="30"/>
      <c r="J251" s="30"/>
      <c r="K251" s="41"/>
      <c r="L251" s="69">
        <v>552500</v>
      </c>
      <c r="M251" s="42"/>
      <c r="N251" s="33">
        <f t="shared" si="16"/>
        <v>552500</v>
      </c>
      <c r="O251" s="34"/>
      <c r="P251" s="34"/>
      <c r="Q251" s="34"/>
      <c r="R251" s="36">
        <v>447221</v>
      </c>
      <c r="S251" s="32"/>
      <c r="T251" s="35">
        <f t="shared" si="17"/>
        <v>447221</v>
      </c>
      <c r="U251" s="30" t="s">
        <v>496</v>
      </c>
      <c r="V251" s="43" t="str">
        <f t="shared" si="18"/>
        <v>OK</v>
      </c>
    </row>
    <row r="252" spans="1:22" s="28" customFormat="1" ht="34.5" thickBot="1" thickTop="1">
      <c r="A252" s="39" t="s">
        <v>524</v>
      </c>
      <c r="B252" s="26" t="s">
        <v>259</v>
      </c>
      <c r="C252" s="44" t="s">
        <v>22</v>
      </c>
      <c r="D252" s="30" t="s">
        <v>22</v>
      </c>
      <c r="E252" s="30"/>
      <c r="F252" s="30" t="s">
        <v>497</v>
      </c>
      <c r="G252" s="30" t="s">
        <v>505</v>
      </c>
      <c r="H252" s="30"/>
      <c r="I252" s="30"/>
      <c r="J252" s="30"/>
      <c r="K252" s="41"/>
      <c r="L252" s="69">
        <v>378888</v>
      </c>
      <c r="M252" s="42"/>
      <c r="N252" s="33">
        <f t="shared" si="16"/>
        <v>378888</v>
      </c>
      <c r="O252" s="34"/>
      <c r="P252" s="34"/>
      <c r="Q252" s="34"/>
      <c r="R252" s="67">
        <v>378888</v>
      </c>
      <c r="S252" s="32"/>
      <c r="T252" s="35">
        <f t="shared" si="17"/>
        <v>378888</v>
      </c>
      <c r="U252" s="30" t="s">
        <v>496</v>
      </c>
      <c r="V252" s="43" t="str">
        <f t="shared" si="18"/>
        <v>OK</v>
      </c>
    </row>
    <row r="253" spans="1:22" s="28" customFormat="1" ht="18" thickBot="1" thickTop="1">
      <c r="A253" s="39" t="s">
        <v>524</v>
      </c>
      <c r="B253" s="40" t="s">
        <v>37</v>
      </c>
      <c r="C253" s="27" t="s">
        <v>538</v>
      </c>
      <c r="D253" s="30" t="s">
        <v>25</v>
      </c>
      <c r="E253" s="30"/>
      <c r="F253" s="52" t="s">
        <v>506</v>
      </c>
      <c r="G253" s="52" t="s">
        <v>507</v>
      </c>
      <c r="H253" s="52"/>
      <c r="I253" s="30"/>
      <c r="J253" s="30"/>
      <c r="K253" s="41"/>
      <c r="L253" s="36"/>
      <c r="M253" s="33"/>
      <c r="N253" s="33">
        <f t="shared" si="16"/>
        <v>0</v>
      </c>
      <c r="O253" s="34"/>
      <c r="P253" s="34"/>
      <c r="Q253" s="34"/>
      <c r="R253" s="36">
        <v>1250000</v>
      </c>
      <c r="S253" s="36">
        <v>3000000</v>
      </c>
      <c r="T253" s="35">
        <f t="shared" si="17"/>
        <v>4250000</v>
      </c>
      <c r="U253" s="78" t="s">
        <v>508</v>
      </c>
      <c r="V253" s="43" t="str">
        <f t="shared" si="18"/>
        <v>Invalid</v>
      </c>
    </row>
    <row r="254" spans="1:22" s="28" customFormat="1" ht="18" thickBot="1" thickTop="1">
      <c r="A254" s="39" t="s">
        <v>524</v>
      </c>
      <c r="B254" s="40" t="s">
        <v>37</v>
      </c>
      <c r="C254" s="27" t="s">
        <v>538</v>
      </c>
      <c r="D254" s="30" t="s">
        <v>25</v>
      </c>
      <c r="E254" s="30"/>
      <c r="F254" s="52" t="s">
        <v>506</v>
      </c>
      <c r="G254" s="52" t="s">
        <v>509</v>
      </c>
      <c r="H254" s="52"/>
      <c r="I254" s="30"/>
      <c r="J254" s="30"/>
      <c r="K254" s="41"/>
      <c r="L254" s="36"/>
      <c r="M254" s="33"/>
      <c r="N254" s="33">
        <f t="shared" si="16"/>
        <v>0</v>
      </c>
      <c r="O254" s="34"/>
      <c r="P254" s="34"/>
      <c r="Q254" s="34"/>
      <c r="R254" s="36">
        <v>528000</v>
      </c>
      <c r="S254" s="36">
        <v>6000000</v>
      </c>
      <c r="T254" s="35">
        <f t="shared" si="17"/>
        <v>6528000</v>
      </c>
      <c r="U254" s="78" t="s">
        <v>508</v>
      </c>
      <c r="V254" s="43" t="str">
        <f t="shared" si="18"/>
        <v>Invalid</v>
      </c>
    </row>
    <row r="255" spans="1:22" s="28" customFormat="1" ht="18" thickBot="1" thickTop="1">
      <c r="A255" s="39" t="s">
        <v>524</v>
      </c>
      <c r="B255" s="26" t="s">
        <v>129</v>
      </c>
      <c r="C255" s="27" t="s">
        <v>538</v>
      </c>
      <c r="D255" s="30" t="s">
        <v>25</v>
      </c>
      <c r="E255" s="30"/>
      <c r="F255" s="52" t="s">
        <v>510</v>
      </c>
      <c r="G255" s="52" t="s">
        <v>511</v>
      </c>
      <c r="H255" s="30"/>
      <c r="I255" s="30"/>
      <c r="J255" s="30"/>
      <c r="K255" s="41"/>
      <c r="L255" s="32">
        <v>905714</v>
      </c>
      <c r="M255" s="42">
        <v>551140</v>
      </c>
      <c r="N255" s="33">
        <f t="shared" si="16"/>
        <v>1456854</v>
      </c>
      <c r="O255" s="34"/>
      <c r="P255" s="34"/>
      <c r="Q255" s="34"/>
      <c r="R255" s="32"/>
      <c r="S255" s="36"/>
      <c r="T255" s="35">
        <f t="shared" si="17"/>
        <v>0</v>
      </c>
      <c r="U255" s="52" t="s">
        <v>512</v>
      </c>
      <c r="V255" s="43" t="str">
        <f t="shared" si="18"/>
        <v>OK</v>
      </c>
    </row>
    <row r="256" spans="1:22" s="28" customFormat="1" ht="18" thickBot="1" thickTop="1">
      <c r="A256" s="39" t="s">
        <v>524</v>
      </c>
      <c r="B256" s="56" t="s">
        <v>17</v>
      </c>
      <c r="C256" s="27" t="s">
        <v>538</v>
      </c>
      <c r="D256" s="30" t="s">
        <v>25</v>
      </c>
      <c r="E256" s="30"/>
      <c r="F256" s="52"/>
      <c r="G256" s="52" t="s">
        <v>513</v>
      </c>
      <c r="H256" s="52"/>
      <c r="I256" s="52"/>
      <c r="J256" s="52"/>
      <c r="K256" s="58"/>
      <c r="L256" s="32"/>
      <c r="M256" s="42">
        <v>300000</v>
      </c>
      <c r="N256" s="33">
        <f t="shared" si="16"/>
        <v>300000</v>
      </c>
      <c r="O256" s="34"/>
      <c r="P256" s="34"/>
      <c r="Q256" s="34"/>
      <c r="R256" s="32">
        <v>101784</v>
      </c>
      <c r="S256" s="62"/>
      <c r="T256" s="35">
        <f t="shared" si="17"/>
        <v>101784</v>
      </c>
      <c r="U256" s="52" t="s">
        <v>514</v>
      </c>
      <c r="V256" s="43" t="str">
        <f t="shared" si="18"/>
        <v>OK</v>
      </c>
    </row>
    <row r="257" spans="1:22" s="28" customFormat="1" ht="34.5" thickBot="1" thickTop="1">
      <c r="A257" s="39" t="s">
        <v>524</v>
      </c>
      <c r="B257" s="26" t="s">
        <v>26</v>
      </c>
      <c r="C257" s="27" t="s">
        <v>538</v>
      </c>
      <c r="D257" s="30" t="s">
        <v>25</v>
      </c>
      <c r="E257" s="30"/>
      <c r="F257" s="30" t="s">
        <v>515</v>
      </c>
      <c r="G257" s="30" t="s">
        <v>516</v>
      </c>
      <c r="H257" s="30" t="s">
        <v>21</v>
      </c>
      <c r="I257" s="30"/>
      <c r="J257" s="30"/>
      <c r="K257" s="41"/>
      <c r="L257" s="32"/>
      <c r="M257" s="42"/>
      <c r="N257" s="33">
        <f t="shared" si="16"/>
        <v>0</v>
      </c>
      <c r="O257" s="34"/>
      <c r="P257" s="34"/>
      <c r="Q257" s="34"/>
      <c r="R257" s="32">
        <v>25000</v>
      </c>
      <c r="S257" s="32"/>
      <c r="T257" s="35">
        <f t="shared" si="17"/>
        <v>25000</v>
      </c>
      <c r="U257" s="52" t="s">
        <v>517</v>
      </c>
      <c r="V257" s="43" t="str">
        <f t="shared" si="18"/>
        <v>Invalid</v>
      </c>
    </row>
    <row r="258" spans="1:22" s="59" customFormat="1" ht="34.5" thickBot="1" thickTop="1">
      <c r="A258" s="40" t="s">
        <v>524</v>
      </c>
      <c r="B258" s="26" t="s">
        <v>23</v>
      </c>
      <c r="C258" s="27" t="s">
        <v>538</v>
      </c>
      <c r="D258" s="29" t="s">
        <v>31</v>
      </c>
      <c r="E258" s="29"/>
      <c r="F258" s="30" t="s">
        <v>15</v>
      </c>
      <c r="G258" s="30" t="s">
        <v>562</v>
      </c>
      <c r="H258" s="29"/>
      <c r="I258" s="29"/>
      <c r="J258" s="29"/>
      <c r="K258" s="31"/>
      <c r="L258" s="61"/>
      <c r="M258" s="65"/>
      <c r="N258" s="65"/>
      <c r="O258" s="61"/>
      <c r="P258" s="61"/>
      <c r="Q258" s="61"/>
      <c r="R258" s="32">
        <v>76000</v>
      </c>
      <c r="S258" s="32"/>
      <c r="T258" s="34">
        <f>SUM(R258:S258)</f>
        <v>76000</v>
      </c>
      <c r="U258" s="30" t="s">
        <v>518</v>
      </c>
      <c r="V258" s="43" t="e">
        <f>IF(#REF!&gt;T258,"Invalid","OK")</f>
        <v>#REF!</v>
      </c>
    </row>
    <row r="259" spans="1:22" s="59" customFormat="1" ht="51" thickBot="1" thickTop="1">
      <c r="A259" s="40" t="s">
        <v>524</v>
      </c>
      <c r="B259" s="26" t="s">
        <v>23</v>
      </c>
      <c r="C259" s="27" t="s">
        <v>538</v>
      </c>
      <c r="D259" s="29" t="s">
        <v>31</v>
      </c>
      <c r="E259" s="29"/>
      <c r="F259" s="30" t="s">
        <v>15</v>
      </c>
      <c r="G259" s="30" t="s">
        <v>519</v>
      </c>
      <c r="H259" s="29"/>
      <c r="I259" s="29"/>
      <c r="J259" s="29"/>
      <c r="K259" s="31"/>
      <c r="L259" s="61"/>
      <c r="M259" s="65"/>
      <c r="N259" s="65"/>
      <c r="O259" s="61"/>
      <c r="P259" s="61"/>
      <c r="Q259" s="61"/>
      <c r="R259" s="32">
        <v>150000</v>
      </c>
      <c r="S259" s="32"/>
      <c r="T259" s="34">
        <f>SUM(R259:S259)</f>
        <v>150000</v>
      </c>
      <c r="U259" s="29" t="s">
        <v>246</v>
      </c>
      <c r="V259" s="43" t="e">
        <f>IF(#REF!&gt;T259,"Invalid","OK")</f>
        <v>#REF!</v>
      </c>
    </row>
    <row r="260" spans="1:22" s="59" customFormat="1" ht="34.5" thickBot="1" thickTop="1">
      <c r="A260" s="40" t="s">
        <v>524</v>
      </c>
      <c r="B260" s="26" t="s">
        <v>23</v>
      </c>
      <c r="C260" s="27" t="s">
        <v>538</v>
      </c>
      <c r="D260" s="29" t="s">
        <v>31</v>
      </c>
      <c r="E260" s="29"/>
      <c r="F260" s="30" t="s">
        <v>15</v>
      </c>
      <c r="G260" s="30" t="s">
        <v>520</v>
      </c>
      <c r="H260" s="29"/>
      <c r="I260" s="29"/>
      <c r="J260" s="29"/>
      <c r="K260" s="31"/>
      <c r="L260" s="61"/>
      <c r="M260" s="65"/>
      <c r="N260" s="65"/>
      <c r="O260" s="61"/>
      <c r="P260" s="61"/>
      <c r="Q260" s="61"/>
      <c r="R260" s="32">
        <v>95350</v>
      </c>
      <c r="S260" s="32"/>
      <c r="T260" s="34">
        <f>SUM(R260:S260)</f>
        <v>95350</v>
      </c>
      <c r="U260" s="29" t="s">
        <v>408</v>
      </c>
      <c r="V260" s="43" t="e">
        <f>IF(#REF!&gt;T260,"Invalid","OK")</f>
        <v>#REF!</v>
      </c>
    </row>
    <row r="261" spans="1:22" s="38" customFormat="1" ht="34.5" thickBot="1" thickTop="1">
      <c r="A261" s="45" t="s">
        <v>539</v>
      </c>
      <c r="B261" s="46"/>
      <c r="C261" s="46"/>
      <c r="D261" s="47"/>
      <c r="E261" s="47"/>
      <c r="F261" s="47"/>
      <c r="G261" s="47"/>
      <c r="H261" s="47"/>
      <c r="I261" s="47"/>
      <c r="J261" s="47"/>
      <c r="K261" s="47"/>
      <c r="L261" s="48">
        <f aca="true" t="shared" si="19" ref="L261:T261">SUM(L9:L260)</f>
        <v>34504250</v>
      </c>
      <c r="M261" s="49">
        <f t="shared" si="19"/>
        <v>77315100.19</v>
      </c>
      <c r="N261" s="50">
        <f t="shared" si="19"/>
        <v>111819350.19</v>
      </c>
      <c r="O261" s="48"/>
      <c r="P261" s="48"/>
      <c r="Q261" s="48"/>
      <c r="R261" s="48">
        <f t="shared" si="19"/>
        <v>161277051.25</v>
      </c>
      <c r="S261" s="48">
        <f t="shared" si="19"/>
        <v>165784763.45999998</v>
      </c>
      <c r="T261" s="48">
        <f t="shared" si="19"/>
        <v>327061814.71000004</v>
      </c>
      <c r="U261" s="37"/>
      <c r="V261" s="43"/>
    </row>
    <row r="262" ht="27" customHeight="1" thickTop="1"/>
  </sheetData>
  <sheetProtection/>
  <mergeCells count="14">
    <mergeCell ref="A7:A8"/>
    <mergeCell ref="B7:B8"/>
    <mergeCell ref="D7:D8"/>
    <mergeCell ref="F7:F8"/>
    <mergeCell ref="G7:G8"/>
    <mergeCell ref="K7:K8"/>
    <mergeCell ref="L7:N7"/>
    <mergeCell ref="O7:Q7"/>
    <mergeCell ref="U7:U8"/>
    <mergeCell ref="F3:Q3"/>
    <mergeCell ref="M5:P5"/>
    <mergeCell ref="H7:H8"/>
    <mergeCell ref="I7:I8"/>
    <mergeCell ref="J7:J8"/>
  </mergeCells>
  <printOptions/>
  <pageMargins left="0.28" right="0" top="0.22" bottom="0" header="0" footer="0"/>
  <pageSetup horizontalDpi="600" verticalDpi="600" orientation="landscape" paperSize="8"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MIS Division - University Grants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Rohini</dc:creator>
  <cp:keywords/>
  <dc:description/>
  <cp:lastModifiedBy>Pathirana</cp:lastModifiedBy>
  <cp:lastPrinted>2015-02-24T09:30:39Z</cp:lastPrinted>
  <dcterms:created xsi:type="dcterms:W3CDTF">2007-12-06T07:01:58Z</dcterms:created>
  <dcterms:modified xsi:type="dcterms:W3CDTF">2015-03-03T08:04:24Z</dcterms:modified>
  <cp:category/>
  <cp:version/>
  <cp:contentType/>
  <cp:contentStatus/>
</cp:coreProperties>
</file>